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5\"/>
    </mc:Choice>
  </mc:AlternateContent>
  <bookViews>
    <workbookView xWindow="0" yWindow="765" windowWidth="15195" windowHeight="7725" tabRatio="781"/>
  </bookViews>
  <sheets>
    <sheet name="u OŽUJKU" sheetId="7" r:id="rId1"/>
    <sheet name="u OŽUJKU 2025.-prema svotama" sheetId="6" r:id="rId2"/>
    <sheet name="u OŽUJKU 2025.-svote bez MU" sheetId="8" r:id="rId3"/>
    <sheet name="DOM u OŽUJKU 2025." sheetId="11" r:id="rId4"/>
    <sheet name="kontrola (2)" sheetId="14" state="hidden" r:id="rId5"/>
  </sheets>
  <definedNames>
    <definedName name="_xlnm.Print_Area" localSheetId="3">'DOM u OŽUJKU 2025.'!$A$1:$G$37</definedName>
    <definedName name="_xlnm.Print_Area" localSheetId="0">'u OŽUJKU'!$A$1:$G$57</definedName>
    <definedName name="_xlnm.Print_Area" localSheetId="1">'u OŽUJKU 2025.-prema svotama'!$A$1:$R$77</definedName>
    <definedName name="_xlnm.Print_Area" localSheetId="2">'u OŽUJKU 2025.-svote bez MU'!$A$1:$R$73</definedName>
  </definedNames>
  <calcPr calcId="162913"/>
</workbook>
</file>

<file path=xl/calcChain.xml><?xml version="1.0" encoding="utf-8"?>
<calcChain xmlns="http://schemas.openxmlformats.org/spreadsheetml/2006/main">
  <c r="S48" i="7" l="1"/>
  <c r="U23" i="7"/>
  <c r="G43" i="7" l="1"/>
  <c r="G42" i="7"/>
  <c r="G41" i="7"/>
  <c r="G45" i="7" l="1"/>
  <c r="D45" i="7"/>
  <c r="D42" i="7"/>
  <c r="D43" i="7"/>
  <c r="D41" i="7"/>
  <c r="G33" i="7"/>
  <c r="G34" i="7"/>
  <c r="G35" i="7"/>
  <c r="G36" i="7"/>
  <c r="G32" i="7"/>
  <c r="D36" i="7"/>
  <c r="D35" i="7"/>
  <c r="D34" i="7"/>
  <c r="D33" i="7"/>
  <c r="D32" i="7"/>
  <c r="G28" i="7"/>
  <c r="G27" i="7"/>
  <c r="G26" i="7"/>
  <c r="G25" i="7"/>
  <c r="D28" i="7"/>
  <c r="D27" i="7"/>
  <c r="D26" i="7"/>
  <c r="D25" i="7"/>
  <c r="G21" i="7"/>
  <c r="G20" i="7"/>
  <c r="G19" i="7"/>
  <c r="G18" i="7"/>
  <c r="G17" i="7"/>
  <c r="G15" i="7"/>
  <c r="G14" i="7"/>
  <c r="G13" i="7"/>
  <c r="D21" i="7"/>
  <c r="D20" i="7"/>
  <c r="D19" i="7"/>
  <c r="D18" i="7"/>
  <c r="D17" i="7"/>
  <c r="D15" i="7"/>
  <c r="D14" i="7"/>
  <c r="D13" i="7"/>
  <c r="G16" i="7"/>
  <c r="D16" i="7"/>
  <c r="G12" i="7" l="1"/>
  <c r="D12" i="7"/>
  <c r="W17" i="7" l="1"/>
  <c r="X17" i="7"/>
  <c r="W18" i="7"/>
  <c r="W21" i="7"/>
  <c r="V23" i="7"/>
  <c r="V28" i="7"/>
  <c r="W28" i="7"/>
  <c r="V36" i="7"/>
  <c r="W36" i="7"/>
  <c r="A8" i="11" l="1"/>
  <c r="C4" i="14" l="1"/>
  <c r="C12" i="14" l="1"/>
  <c r="C11" i="14"/>
  <c r="D11" i="14" s="1"/>
  <c r="F11" i="14" s="1"/>
  <c r="C9" i="14"/>
  <c r="D9" i="14" s="1"/>
  <c r="F9" i="14" s="1"/>
  <c r="C8" i="14"/>
  <c r="D8" i="14" s="1"/>
  <c r="F8" i="14" s="1"/>
  <c r="D6" i="14"/>
  <c r="F6" i="14" s="1"/>
  <c r="C5" i="14"/>
  <c r="C7" i="14" s="1"/>
  <c r="D5" i="14" l="1"/>
  <c r="F5" i="14" s="1"/>
  <c r="D7" i="14"/>
  <c r="F7" i="14" s="1"/>
  <c r="C10" i="14"/>
  <c r="D4" i="14"/>
  <c r="F4" i="14" s="1"/>
  <c r="D12" i="14"/>
  <c r="D10" i="14" l="1"/>
  <c r="F10" i="14" s="1"/>
  <c r="C13" i="14"/>
  <c r="D13" i="14" s="1"/>
  <c r="F13" i="14" s="1"/>
  <c r="F45" i="7" l="1"/>
  <c r="A10" i="6" l="1"/>
  <c r="F41" i="7" l="1"/>
  <c r="E41" i="7"/>
  <c r="F33" i="7"/>
  <c r="E33" i="7"/>
  <c r="C33" i="7"/>
  <c r="B33" i="7"/>
  <c r="W58" i="8"/>
  <c r="F43" i="7"/>
  <c r="E43" i="7"/>
  <c r="C19" i="14" s="1"/>
  <c r="F42" i="7"/>
  <c r="E42" i="7"/>
  <c r="C45" i="7"/>
  <c r="F36" i="7"/>
  <c r="F35" i="7"/>
  <c r="F34" i="7"/>
  <c r="F32" i="7"/>
  <c r="E35" i="7"/>
  <c r="E28" i="14" s="1"/>
  <c r="E34" i="7"/>
  <c r="E27" i="14" s="1"/>
  <c r="E32" i="7"/>
  <c r="C36" i="7"/>
  <c r="C35" i="7"/>
  <c r="C34" i="7"/>
  <c r="C32" i="7"/>
  <c r="B36" i="7"/>
  <c r="B35" i="7"/>
  <c r="C28" i="14" s="1"/>
  <c r="B34" i="7"/>
  <c r="C27" i="14" s="1"/>
  <c r="B32" i="7"/>
  <c r="C43" i="7"/>
  <c r="C42" i="7"/>
  <c r="C41" i="7"/>
  <c r="B42" i="7"/>
  <c r="B41" i="7"/>
  <c r="F28" i="7"/>
  <c r="F27" i="7"/>
  <c r="F26" i="7"/>
  <c r="F25" i="7"/>
  <c r="E27" i="7"/>
  <c r="D28" i="14" s="1"/>
  <c r="E26" i="7"/>
  <c r="D27" i="14" s="1"/>
  <c r="E25" i="7"/>
  <c r="D26" i="14" s="1"/>
  <c r="C28" i="7"/>
  <c r="C27" i="7"/>
  <c r="C26" i="7"/>
  <c r="C25" i="7"/>
  <c r="B28" i="7"/>
  <c r="B27" i="7"/>
  <c r="B28" i="14" s="1"/>
  <c r="B26" i="7"/>
  <c r="B27" i="14" s="1"/>
  <c r="B25" i="7"/>
  <c r="B26" i="14" s="1"/>
  <c r="F12" i="7"/>
  <c r="F13" i="7"/>
  <c r="F14" i="7"/>
  <c r="F15" i="7"/>
  <c r="F16" i="7"/>
  <c r="F17" i="7"/>
  <c r="F18" i="7"/>
  <c r="F19" i="7"/>
  <c r="F20" i="7"/>
  <c r="F21" i="7"/>
  <c r="W18" i="8" s="1"/>
  <c r="E18" i="7"/>
  <c r="E20" i="7"/>
  <c r="E19" i="7"/>
  <c r="E17" i="7"/>
  <c r="E15" i="7"/>
  <c r="E14" i="7"/>
  <c r="E13" i="7"/>
  <c r="E16" i="7"/>
  <c r="E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6" i="6"/>
  <c r="A46" i="6"/>
  <c r="J11" i="6"/>
  <c r="A10" i="8"/>
  <c r="J45" i="8" s="1"/>
  <c r="C26" i="14" l="1"/>
  <c r="E26" i="14"/>
  <c r="B17" i="14"/>
  <c r="B29" i="14"/>
  <c r="C29" i="14"/>
  <c r="B18" i="14"/>
  <c r="B43" i="7"/>
  <c r="R48" i="7" s="1"/>
  <c r="E28" i="7"/>
  <c r="J11" i="8"/>
  <c r="A45" i="8"/>
  <c r="E36" i="7"/>
  <c r="E21" i="7"/>
  <c r="V50" i="7" l="1"/>
  <c r="T50" i="7"/>
  <c r="R49" i="7"/>
  <c r="S50" i="7" s="1"/>
  <c r="S49" i="7"/>
  <c r="U50" i="7" s="1"/>
  <c r="D29" i="14"/>
  <c r="C17" i="14"/>
  <c r="E29" i="14"/>
  <c r="C18" i="14"/>
  <c r="B19" i="14"/>
  <c r="B45" i="7"/>
  <c r="E45" i="7"/>
  <c r="T23" i="7" l="1"/>
  <c r="T24" i="7"/>
  <c r="B20" i="14"/>
  <c r="B23" i="14" s="1"/>
  <c r="R23" i="7"/>
  <c r="C20" i="14"/>
</calcChain>
</file>

<file path=xl/sharedStrings.xml><?xml version="1.0" encoding="utf-8"?>
<sst xmlns="http://schemas.openxmlformats.org/spreadsheetml/2006/main" count="526" uniqueCount="169">
  <si>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</si>
  <si>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</si>
  <si>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</si>
  <si>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</si>
  <si>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</si>
  <si>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</si>
  <si>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</si>
  <si>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</si>
  <si>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</si>
  <si>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</si>
  <si>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</si>
  <si>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</si>
  <si>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</si>
  <si>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</si>
  <si>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</si>
  <si>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</si>
  <si>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</si>
  <si>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</si>
  <si>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</si>
  <si>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</si>
  <si>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</si>
  <si>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</si>
  <si>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</si>
  <si>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</si>
  <si>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</si>
  <si>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</si>
  <si>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</si>
  <si>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</si>
  <si>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</si>
  <si>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</si>
  <si>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</si>
  <si>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</si>
  <si>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</si>
  <si>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</si>
  <si>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</si>
  <si>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</si>
  <si>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</si>
  <si>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</si>
  <si>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</si>
  <si>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</si>
  <si>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</si>
  <si>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</si>
  <si>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</si>
  <si>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</si>
  <si>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</si>
  <si>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</si>
  <si>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</si>
  <si>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</si>
  <si>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</si>
  <si>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</si>
  <si>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</si>
  <si>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</si>
  <si>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</si>
  <si>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</si>
  <si>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</si>
  <si>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</si>
  <si>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</si>
  <si>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</si>
  <si>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</si>
  <si>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</si>
  <si>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</si>
  <si>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</si>
  <si>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</si>
  <si>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</si>
  <si>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</si>
  <si>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</si>
  <si>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</si>
  <si>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</si>
  <si>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</si>
  <si>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</si>
  <si>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</si>
  <si>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</si>
  <si>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</si>
  <si>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</si>
  <si>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</si>
  <si>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</si>
  <si>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</si>
  <si>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</si>
  <si>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</si>
  <si>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</si>
  <si>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</si>
  <si>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</si>
  <si>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</si>
  <si>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</si>
  <si>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</si>
  <si>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</si>
  <si>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</si>
  <si>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</si>
  <si>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Prosječna netomirovina u eurima (EUR)</t>
  </si>
  <si>
    <t>Razredi svota 
netomirovina u eurima (EUR)</t>
  </si>
  <si>
    <t>KORISNICI KOJIMA JE ISPLAĆENA OSOBNA (starosna, prijevremena starosna ili invalidska) MIROVINA I DIO OBITELJSKE MIROVINE (DOM)</t>
  </si>
  <si>
    <t>čisti bez DOM-a</t>
  </si>
  <si>
    <t>uključen DOM</t>
  </si>
  <si>
    <t>RAZLIKA</t>
  </si>
  <si>
    <t>razlika os-13 - os-13n</t>
  </si>
  <si>
    <t>DVO</t>
  </si>
  <si>
    <t>ZOHBDR</t>
  </si>
  <si>
    <t>SVEUKUPNO iz muk837g</t>
  </si>
  <si>
    <t>DOM iz muk837g</t>
  </si>
  <si>
    <r>
      <t xml:space="preserve">Starosna  </t>
    </r>
    <r>
      <rPr>
        <b/>
        <sz val="12"/>
        <color rgb="FFFF0000"/>
        <rFont val="Calibri"/>
        <family val="2"/>
        <charset val="238"/>
        <scheme val="minor"/>
      </rPr>
      <t>MUK842N-D tablica 1. 
(oduzmem 4681)</t>
    </r>
  </si>
  <si>
    <r>
      <t xml:space="preserve">Starosna mirovina prevedena iz invalidske </t>
    </r>
    <r>
      <rPr>
        <b/>
        <sz val="12"/>
        <color rgb="FFFF0000"/>
        <rFont val="Calibri"/>
        <family val="2"/>
        <charset val="238"/>
        <scheme val="minor"/>
      </rPr>
      <t xml:space="preserve"> tablica 2c (dodam manjak 4681)</t>
    </r>
  </si>
  <si>
    <t>OS-13 kao do sada</t>
  </si>
  <si>
    <t>HVO</t>
  </si>
  <si>
    <t>SVI</t>
  </si>
  <si>
    <t>BMU</t>
  </si>
  <si>
    <t>starosna</t>
  </si>
  <si>
    <t>obiteljska</t>
  </si>
  <si>
    <t>invalidska</t>
  </si>
  <si>
    <t>svi DVO</t>
  </si>
  <si>
    <t>SVEUKUPNO</t>
  </si>
  <si>
    <t>SVI ZOHBDR</t>
  </si>
  <si>
    <t>DVO BMU</t>
  </si>
  <si>
    <t>ZOHBDR BMU</t>
  </si>
  <si>
    <t>u eurima (EUR)</t>
  </si>
  <si>
    <t>Starosna mirovina</t>
  </si>
  <si>
    <t>Invalidska mirovina</t>
  </si>
  <si>
    <t>Obiteljska mirovina</t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</si>
  <si>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korisnika</t>
    </r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</si>
  <si>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 korisnika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</si>
  <si>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</si>
  <si>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bez korisnika dijela obiteljske mirovine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</si>
  <si>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</si>
  <si>
    <r>
      <rPr>
        <b/>
        <sz val="8"/>
        <rFont val="Calibri"/>
        <family val="2"/>
        <charset val="238"/>
        <scheme val="minor"/>
      </rPr>
      <t>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pravima iz mirovinskog osiguranja djelatnih vojnih osoba, policijskih službenika i ovlaštenih službenih osoba - </t>
    </r>
    <r>
      <rPr>
        <b/>
        <sz val="8"/>
        <color rgb="FFFF0000"/>
        <rFont val="Calibri"/>
        <family val="2"/>
        <charset val="238"/>
        <scheme val="minor"/>
      </rPr>
      <t>DVO</t>
    </r>
  </si>
  <si>
    <r>
      <rPr>
        <b/>
        <sz val="8"/>
        <rFont val="Calibri"/>
        <family val="2"/>
        <charset val="238"/>
        <scheme val="minor"/>
      </rPr>
      <t>III.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hrvatskim braniteljima iz Domovinskog rata i članovima njihovih obitelji - </t>
    </r>
    <r>
      <rPr>
        <b/>
        <sz val="8"/>
        <color rgb="FFFF0000"/>
        <rFont val="Calibri"/>
        <family val="2"/>
        <charset val="238"/>
        <scheme val="minor"/>
      </rPr>
      <t>ZOHBDR</t>
    </r>
  </si>
  <si>
    <r>
      <rPr>
        <b/>
        <sz val="8"/>
        <rFont val="Calibri"/>
        <family val="2"/>
        <charset val="238"/>
        <scheme val="minor"/>
      </rPr>
      <t>IV.</t>
    </r>
    <r>
      <rPr>
        <sz val="8"/>
        <rFont val="Calibri"/>
        <family val="2"/>
        <charset val="238"/>
        <scheme val="minor"/>
      </rPr>
      <t xml:space="preserve">  Korisnici mirovina koji su pravo na mirovinu ostvarili prema Ugovoru između Republike Hrvatske i Bosne i Hercegovine o suradnji na području prava stradalnika rata u Bosni Hercegovini koji su bili pripadnici Hrvatskog vijeća obrane i članova njihovih obitelji i glavi IX. ZOHBDR-a iz 2017. - </t>
    </r>
    <r>
      <rPr>
        <b/>
        <sz val="8"/>
        <color rgb="FFFF0000"/>
        <rFont val="Calibri"/>
        <family val="2"/>
        <charset val="238"/>
        <scheme val="minor"/>
      </rPr>
      <t>HVO</t>
    </r>
    <r>
      <rPr>
        <sz val="8"/>
        <rFont val="Calibri"/>
        <family val="2"/>
        <charset val="238"/>
        <scheme val="minor"/>
      </rPr>
      <t xml:space="preserve"> </t>
    </r>
  </si>
  <si>
    <t>Prosječan staž
GG MM DD</t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</si>
  <si>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brutomirovine</t>
    </r>
    <r>
      <rPr>
        <b/>
        <sz val="11"/>
        <color theme="1"/>
        <rFont val="Calibri"/>
        <family val="2"/>
        <charset val="238"/>
        <scheme val="minor"/>
      </rPr>
      <t xml:space="preserve"> iz obveznog mirovinskog osiguranja u RH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</si>
  <si>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brutoiznosa</t>
    </r>
    <r>
      <rPr>
        <b/>
        <sz val="11"/>
        <color theme="1"/>
        <rFont val="Calibri"/>
        <family val="2"/>
        <charset val="238"/>
        <scheme val="minor"/>
      </rPr>
      <t xml:space="preserve"> dijela obiteljske mirovine (DOM)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</si>
  <si>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ukupno</t>
    </r>
    <r>
      <rPr>
        <b/>
        <sz val="11"/>
        <color theme="1"/>
        <rFont val="Calibri"/>
        <family val="2"/>
        <charset val="238"/>
        <scheme val="minor"/>
      </rPr>
      <t xml:space="preserve"> isplaćenog </t>
    </r>
    <r>
      <rPr>
        <b/>
        <sz val="11"/>
        <color rgb="FFFF0000"/>
        <rFont val="Calibri"/>
        <family val="2"/>
        <charset val="238"/>
        <scheme val="minor"/>
      </rPr>
      <t>netoiznosa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</si>
  <si>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Prosječna dob
GG MM</t>
  </si>
  <si>
    <t>svote</t>
  </si>
  <si>
    <t>SA MU</t>
  </si>
  <si>
    <t>BEZ MU</t>
  </si>
  <si>
    <t>bezDOM</t>
  </si>
  <si>
    <t>veće od 1500,00</t>
  </si>
  <si>
    <t>1070,01  ─  1200,00</t>
  </si>
  <si>
    <t>1200,01  ─  1350,00</t>
  </si>
  <si>
    <t>1350,01  ─  1500,00</t>
  </si>
  <si>
    <t>Od siječnja 2024. prestaje važiti Zakon o smanjenju mirovina, određenih, odnosno ostvarenih prema posebnim propisima o mirovinskom osiguranju (NN 71/10, 130/11, 157/13 i 47/23).</t>
  </si>
  <si>
    <t>Prosječna mirovina umanjena je za porez.</t>
  </si>
  <si>
    <t>Od siječnja 2024. u primjeni je članak 1. Zakona o izmjenama Zakona o dodatku na mirovine ostvarene prema Zakonu o mirovinskom osiguranju (NN 156/23).</t>
  </si>
  <si>
    <t xml:space="preserve">         </t>
  </si>
  <si>
    <t xml:space="preserve">          </t>
  </si>
  <si>
    <t>za veljaču 2025. (isplata u ožujku 2025.)</t>
  </si>
  <si>
    <t>31 08 12</t>
  </si>
  <si>
    <t>79 09</t>
  </si>
  <si>
    <t>42 04 27</t>
  </si>
  <si>
    <t>69 03</t>
  </si>
  <si>
    <t xml:space="preserve">24 07 03 </t>
  </si>
  <si>
    <t>78 09</t>
  </si>
  <si>
    <t>31 02 03</t>
  </si>
  <si>
    <t>79 04</t>
  </si>
  <si>
    <t>34 03 26</t>
  </si>
  <si>
    <t>73 01</t>
  </si>
  <si>
    <t xml:space="preserve">33 08 23 </t>
  </si>
  <si>
    <t>66 10</t>
  </si>
  <si>
    <t>31 09 02</t>
  </si>
  <si>
    <t>78 02</t>
  </si>
  <si>
    <t>25 08 10</t>
  </si>
  <si>
    <t>73 03</t>
  </si>
  <si>
    <t>31 06 08</t>
  </si>
  <si>
    <t>78 00</t>
  </si>
  <si>
    <t>31 06 18</t>
  </si>
  <si>
    <t>33 02 15</t>
  </si>
  <si>
    <t>71 01</t>
  </si>
  <si>
    <t>25 06 28</t>
  </si>
  <si>
    <t xml:space="preserve"> 73 03</t>
  </si>
  <si>
    <t>-</t>
  </si>
  <si>
    <t>71 05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</si>
</sst>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 00\ 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0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" fontId="27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8" fillId="0" borderId="0" xfId="0" applyFont="1"/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/>
    <xf numFmtId="1" fontId="26" fillId="3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/>
    <xf numFmtId="1" fontId="27" fillId="0" borderId="0" xfId="0" applyNumberFormat="1" applyFont="1"/>
    <xf numFmtId="1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3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" fontId="26" fillId="3" borderId="13" xfId="0" applyNumberFormat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vertical="center"/>
    </xf>
    <xf numFmtId="4" fontId="31" fillId="5" borderId="1" xfId="0" applyNumberFormat="1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" fontId="26" fillId="2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27" fillId="0" borderId="3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8" fillId="0" borderId="0" xfId="0" applyFont="1" applyFill="1"/>
    <xf numFmtId="2" fontId="27" fillId="0" borderId="3" xfId="0" applyNumberFormat="1" applyFont="1" applyFill="1" applyBorder="1" applyAlignment="1">
      <alignment horizontal="center" vertical="center"/>
    </xf>
    <xf numFmtId="2" fontId="27" fillId="0" borderId="4" xfId="0" applyNumberFormat="1" applyFont="1" applyFill="1" applyBorder="1" applyAlignment="1">
      <alignment horizontal="center" vertical="center"/>
    </xf>
    <xf numFmtId="1" fontId="27" fillId="0" borderId="5" xfId="0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/>
    </xf>
    <xf numFmtId="4" fontId="31" fillId="3" borderId="1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horizontal="center" vertical="center"/>
    </xf>
    <xf numFmtId="2" fontId="25" fillId="2" borderId="0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15" fillId="2" borderId="0" xfId="0" applyFont="1" applyFill="1"/>
    <xf numFmtId="0" fontId="19" fillId="2" borderId="0" xfId="0" applyFont="1" applyFill="1" applyBorder="1"/>
    <xf numFmtId="0" fontId="18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6"/>
  <sheetViews>
    <sheetView tabSelected="1" zoomScaleNormal="100" workbookViewId="0"/>
  </sheetViews>
  <sheetFormatPr defaultRowHeight="12.75" x14ac:dyDescent="0.2"/>
  <cols>
    <col min="1" max="1" width="45.85546875" style="5" customWidth="1"/>
    <col min="2" max="2" width="10.42578125" style="5" customWidth="1"/>
    <col min="3" max="3" width="11.28515625" style="24" customWidth="1"/>
    <col min="4" max="4" width="11.85546875" style="24" customWidth="1"/>
    <col min="5" max="5" width="10.42578125" style="5" customWidth="1"/>
    <col min="6" max="6" width="11.28515625" style="24" customWidth="1"/>
    <col min="7" max="7" width="11.5703125" style="24" customWidth="1"/>
    <col min="8" max="8" width="9.140625" style="5"/>
    <col min="9" max="9" width="13" style="5" customWidth="1"/>
    <col min="10" max="15" width="9.140625" style="5"/>
    <col min="16" max="16" width="9.140625" style="38"/>
    <col min="17" max="22" width="9.140625" style="41"/>
    <col min="23" max="23" width="9.140625" style="42"/>
    <col min="24" max="24" width="9.140625" style="191"/>
    <col min="25" max="25" width="9.140625" style="37"/>
    <col min="26" max="16384" width="9.140625" style="5"/>
  </cols>
  <sheetData>
    <row r="1" spans="1:30" x14ac:dyDescent="0.2">
      <c r="A1" s="7" t="s">
        <v>20</v>
      </c>
      <c r="B1" s="7"/>
      <c r="C1" s="50"/>
      <c r="D1" s="50"/>
      <c r="G1" s="50"/>
      <c r="Q1" s="219"/>
      <c r="R1" s="219"/>
      <c r="S1" s="219"/>
      <c r="T1" s="219"/>
      <c r="U1" s="219"/>
      <c r="V1" s="219"/>
      <c r="W1" s="219"/>
      <c r="X1" s="5"/>
      <c r="Y1" s="38"/>
    </row>
    <row r="2" spans="1:30" x14ac:dyDescent="0.2">
      <c r="A2" s="7" t="s">
        <v>21</v>
      </c>
      <c r="B2" s="7"/>
      <c r="C2" s="50"/>
      <c r="D2" s="50"/>
      <c r="G2" s="50"/>
      <c r="Q2" s="219"/>
      <c r="R2" s="219"/>
      <c r="S2" s="219"/>
      <c r="T2" s="219"/>
      <c r="U2" s="219"/>
      <c r="V2" s="219"/>
      <c r="W2" s="219"/>
      <c r="X2" s="5"/>
      <c r="Y2" s="38"/>
    </row>
    <row r="3" spans="1:30" x14ac:dyDescent="0.2">
      <c r="A3" s="25" t="s">
        <v>0</v>
      </c>
      <c r="B3" s="26"/>
      <c r="C3" s="51"/>
      <c r="D3" s="51"/>
      <c r="G3" s="51"/>
      <c r="Q3" s="219"/>
      <c r="R3" s="219"/>
      <c r="S3" s="219"/>
      <c r="T3" s="219"/>
      <c r="U3" s="219"/>
      <c r="V3" s="219"/>
      <c r="W3" s="219"/>
      <c r="X3" s="5"/>
      <c r="Y3" s="38"/>
    </row>
    <row r="4" spans="1:30" ht="9" customHeight="1" x14ac:dyDescent="0.2">
      <c r="A4" s="59"/>
      <c r="B4" s="58"/>
      <c r="C4" s="51"/>
      <c r="D4" s="51"/>
      <c r="G4" s="51"/>
      <c r="Q4" s="219"/>
      <c r="R4" s="219"/>
      <c r="S4" s="219"/>
      <c r="T4" s="219"/>
      <c r="U4" s="219"/>
      <c r="V4" s="219"/>
      <c r="W4" s="219"/>
      <c r="X4" s="5"/>
      <c r="Y4" s="38"/>
    </row>
    <row r="5" spans="1:30" x14ac:dyDescent="0.2">
      <c r="A5" s="262" t="s">
        <v>22</v>
      </c>
      <c r="B5" s="262"/>
      <c r="C5" s="262"/>
      <c r="D5" s="262"/>
      <c r="E5" s="262"/>
      <c r="F5" s="262"/>
      <c r="G5" s="262"/>
      <c r="Q5" s="219"/>
      <c r="R5" s="219"/>
      <c r="S5" s="219"/>
      <c r="T5" s="219"/>
      <c r="U5" s="219"/>
      <c r="V5" s="219"/>
      <c r="W5" s="219"/>
      <c r="X5" s="5"/>
      <c r="Y5" s="38"/>
    </row>
    <row r="6" spans="1:30" x14ac:dyDescent="0.2">
      <c r="A6" s="262" t="s">
        <v>143</v>
      </c>
      <c r="B6" s="262"/>
      <c r="C6" s="262"/>
      <c r="D6" s="262"/>
      <c r="E6" s="262"/>
      <c r="F6" s="262"/>
      <c r="G6" s="262"/>
      <c r="Q6" s="219"/>
      <c r="R6" s="219"/>
      <c r="S6" s="219"/>
      <c r="T6" s="219"/>
      <c r="U6" s="219"/>
      <c r="V6" s="219"/>
      <c r="W6" s="219"/>
      <c r="X6" s="5"/>
      <c r="Y6" s="38"/>
    </row>
    <row r="7" spans="1:30" ht="21" customHeight="1" x14ac:dyDescent="0.2">
      <c r="A7" s="8"/>
      <c r="B7" s="8"/>
      <c r="E7" s="263" t="s">
        <v>113</v>
      </c>
      <c r="F7" s="263"/>
      <c r="G7" s="263"/>
      <c r="Q7" s="219"/>
      <c r="R7" s="219"/>
      <c r="S7" s="219"/>
      <c r="T7" s="219"/>
      <c r="U7" s="219"/>
      <c r="V7" s="219"/>
      <c r="W7" s="219"/>
      <c r="X7" s="5"/>
      <c r="Y7" s="38"/>
    </row>
    <row r="8" spans="1:30" ht="12.75" customHeight="1" x14ac:dyDescent="0.2">
      <c r="A8" s="266" t="s">
        <v>23</v>
      </c>
      <c r="B8" s="268" t="s">
        <v>117</v>
      </c>
      <c r="C8" s="265" t="s">
        <v>119</v>
      </c>
      <c r="D8" s="265" t="s">
        <v>120</v>
      </c>
      <c r="E8" s="261" t="s">
        <v>24</v>
      </c>
      <c r="F8" s="261"/>
      <c r="G8" s="261"/>
      <c r="Q8" s="219"/>
      <c r="R8" s="219"/>
      <c r="S8" s="219"/>
      <c r="T8" s="219"/>
      <c r="U8" s="219"/>
      <c r="V8" s="219"/>
      <c r="W8" s="219"/>
      <c r="X8" s="5"/>
      <c r="Y8" s="38"/>
    </row>
    <row r="9" spans="1:30" ht="100.5" customHeight="1" x14ac:dyDescent="0.2">
      <c r="A9" s="267"/>
      <c r="B9" s="268"/>
      <c r="C9" s="265"/>
      <c r="D9" s="265"/>
      <c r="E9" s="86" t="s">
        <v>118</v>
      </c>
      <c r="F9" s="190" t="s">
        <v>121</v>
      </c>
      <c r="G9" s="190" t="s">
        <v>120</v>
      </c>
      <c r="Q9" s="239" t="s">
        <v>64</v>
      </c>
      <c r="Y9" s="42" t="s">
        <v>133</v>
      </c>
      <c r="Z9" s="240" t="s">
        <v>133</v>
      </c>
      <c r="AA9" s="236"/>
      <c r="AB9" s="236"/>
      <c r="AC9" s="236"/>
      <c r="AD9" s="236"/>
    </row>
    <row r="10" spans="1:30" x14ac:dyDescent="0.2">
      <c r="A10" s="30"/>
      <c r="B10" s="30"/>
      <c r="C10" s="52"/>
      <c r="D10" s="52"/>
      <c r="E10" s="30"/>
      <c r="G10" s="52"/>
      <c r="X10" s="42"/>
      <c r="Y10" s="241" t="s">
        <v>130</v>
      </c>
      <c r="Z10" s="242" t="s">
        <v>130</v>
      </c>
      <c r="AA10" s="240"/>
      <c r="AB10" s="240"/>
      <c r="AC10" s="240"/>
      <c r="AD10" s="240"/>
    </row>
    <row r="11" spans="1:30" x14ac:dyDescent="0.2">
      <c r="A11" s="25" t="s">
        <v>25</v>
      </c>
      <c r="B11" s="25"/>
      <c r="C11" s="53"/>
      <c r="D11" s="53"/>
      <c r="E11" s="25"/>
      <c r="G11" s="53"/>
      <c r="R11" s="41" t="s">
        <v>61</v>
      </c>
      <c r="T11" s="239" t="s">
        <v>65</v>
      </c>
      <c r="X11" s="42"/>
      <c r="Y11" s="243" t="s">
        <v>131</v>
      </c>
      <c r="Z11" s="244" t="s">
        <v>132</v>
      </c>
      <c r="AA11" s="240"/>
      <c r="AB11" s="240"/>
      <c r="AC11" s="240"/>
      <c r="AD11" s="240"/>
    </row>
    <row r="12" spans="1:30" ht="20.25" customHeight="1" x14ac:dyDescent="0.2">
      <c r="A12" s="182" t="s">
        <v>114</v>
      </c>
      <c r="B12" s="72">
        <f>R12</f>
        <v>507789</v>
      </c>
      <c r="C12" s="73">
        <f>S12</f>
        <v>541.38</v>
      </c>
      <c r="D12" s="73">
        <f>Y12</f>
        <v>522.12</v>
      </c>
      <c r="E12" s="71">
        <f>T12</f>
        <v>408562</v>
      </c>
      <c r="F12" s="73">
        <f>U12</f>
        <v>635.74</v>
      </c>
      <c r="G12" s="73">
        <f>Z12</f>
        <v>630.63</v>
      </c>
      <c r="Q12" s="41" t="s">
        <v>51</v>
      </c>
      <c r="R12" s="41">
        <v>507789</v>
      </c>
      <c r="S12" s="41">
        <v>541.38</v>
      </c>
      <c r="T12" s="245">
        <v>408562</v>
      </c>
      <c r="U12" s="245">
        <v>635.74</v>
      </c>
      <c r="X12" s="42"/>
      <c r="Y12" s="42">
        <v>522.12</v>
      </c>
      <c r="Z12" s="240">
        <v>630.63</v>
      </c>
      <c r="AA12" s="240"/>
      <c r="AB12" s="240"/>
      <c r="AC12" s="240"/>
      <c r="AD12" s="240"/>
    </row>
    <row r="13" spans="1:30" ht="20.25" customHeight="1" x14ac:dyDescent="0.2">
      <c r="A13" s="183" t="s">
        <v>37</v>
      </c>
      <c r="B13" s="74">
        <f>R14</f>
        <v>59796</v>
      </c>
      <c r="C13" s="75">
        <f>S14</f>
        <v>681.26</v>
      </c>
      <c r="D13" s="75">
        <f>Y14</f>
        <v>677.47</v>
      </c>
      <c r="E13" s="76">
        <f>T14</f>
        <v>53030</v>
      </c>
      <c r="F13" s="75">
        <f>U14</f>
        <v>714.54</v>
      </c>
      <c r="G13" s="75">
        <f>Z14</f>
        <v>711.52</v>
      </c>
      <c r="Q13" s="41" t="s">
        <v>52</v>
      </c>
      <c r="R13" s="41">
        <v>213056</v>
      </c>
      <c r="S13" s="41">
        <v>518.72</v>
      </c>
      <c r="T13" s="245">
        <v>177410</v>
      </c>
      <c r="U13" s="245">
        <v>573.49</v>
      </c>
      <c r="X13" s="42"/>
      <c r="Y13" s="42">
        <v>508.31</v>
      </c>
      <c r="Z13" s="240">
        <v>566.53</v>
      </c>
      <c r="AA13" s="240"/>
      <c r="AB13" s="240"/>
      <c r="AC13" s="240"/>
      <c r="AD13" s="240"/>
    </row>
    <row r="14" spans="1:30" ht="20.25" customHeight="1" x14ac:dyDescent="0.2">
      <c r="A14" s="183" t="s">
        <v>68</v>
      </c>
      <c r="B14" s="74">
        <f>R16</f>
        <v>73639</v>
      </c>
      <c r="C14" s="75">
        <f>S16</f>
        <v>474.95</v>
      </c>
      <c r="D14" s="75">
        <f>Y16</f>
        <v>453.56</v>
      </c>
      <c r="E14" s="76">
        <f>T16</f>
        <v>63994</v>
      </c>
      <c r="F14" s="75">
        <f>U16</f>
        <v>532.88</v>
      </c>
      <c r="G14" s="75">
        <f>Z16</f>
        <v>517.66</v>
      </c>
      <c r="Q14" s="41" t="s">
        <v>53</v>
      </c>
      <c r="R14" s="41">
        <v>59796</v>
      </c>
      <c r="S14" s="41">
        <v>681.26</v>
      </c>
      <c r="T14" s="245">
        <v>53030</v>
      </c>
      <c r="U14" s="245">
        <v>714.54</v>
      </c>
      <c r="X14" s="42"/>
      <c r="Y14" s="42">
        <v>677.47</v>
      </c>
      <c r="Z14" s="240">
        <v>711.52</v>
      </c>
      <c r="AA14" s="240"/>
      <c r="AB14" s="240"/>
      <c r="AC14" s="240"/>
      <c r="AD14" s="240"/>
    </row>
    <row r="15" spans="1:30" ht="15.75" x14ac:dyDescent="0.2">
      <c r="A15" s="143" t="s">
        <v>27</v>
      </c>
      <c r="B15" s="144">
        <f>R18</f>
        <v>641224</v>
      </c>
      <c r="C15" s="145">
        <f>S18</f>
        <v>546.79</v>
      </c>
      <c r="D15" s="145">
        <f>Y18</f>
        <v>530.37</v>
      </c>
      <c r="E15" s="150">
        <f>T18</f>
        <v>525586</v>
      </c>
      <c r="F15" s="145">
        <f>U18</f>
        <v>631.16</v>
      </c>
      <c r="G15" s="145">
        <f>Z18</f>
        <v>626.07000000000005</v>
      </c>
      <c r="Q15" s="41" t="s">
        <v>54</v>
      </c>
      <c r="R15" s="41">
        <v>389</v>
      </c>
      <c r="S15" s="41">
        <v>564.83000000000004</v>
      </c>
      <c r="T15" s="245">
        <v>382</v>
      </c>
      <c r="U15" s="245">
        <v>566.71</v>
      </c>
      <c r="X15" s="42"/>
      <c r="Y15" s="42">
        <v>564.70000000000005</v>
      </c>
      <c r="Z15" s="240">
        <v>566.62</v>
      </c>
      <c r="AA15" s="240"/>
      <c r="AB15" s="240"/>
      <c r="AC15" s="240"/>
      <c r="AD15" s="240"/>
    </row>
    <row r="16" spans="1:30" ht="17.25" customHeight="1" x14ac:dyDescent="0.2">
      <c r="A16" s="184" t="s">
        <v>28</v>
      </c>
      <c r="B16" s="74">
        <f>R13</f>
        <v>213056</v>
      </c>
      <c r="C16" s="75">
        <f>S13</f>
        <v>518.72</v>
      </c>
      <c r="D16" s="75">
        <f>Y13</f>
        <v>508.31</v>
      </c>
      <c r="E16" s="76">
        <f>T13</f>
        <v>177410</v>
      </c>
      <c r="F16" s="75">
        <f>U13</f>
        <v>573.49</v>
      </c>
      <c r="G16" s="75">
        <f>Z13</f>
        <v>566.53</v>
      </c>
      <c r="Q16" s="41" t="s">
        <v>55</v>
      </c>
      <c r="R16" s="41">
        <v>73639</v>
      </c>
      <c r="S16" s="41">
        <v>474.95</v>
      </c>
      <c r="T16" s="245">
        <v>63994</v>
      </c>
      <c r="U16" s="245">
        <v>532.88</v>
      </c>
      <c r="X16" s="42"/>
      <c r="Y16" s="42">
        <v>453.56</v>
      </c>
      <c r="Z16" s="240">
        <v>517.66</v>
      </c>
      <c r="AA16" s="240"/>
      <c r="AB16" s="240"/>
      <c r="AC16" s="240"/>
      <c r="AD16" s="240"/>
    </row>
    <row r="17" spans="1:30" ht="25.5" customHeight="1" x14ac:dyDescent="0.2">
      <c r="A17" s="185" t="s">
        <v>38</v>
      </c>
      <c r="B17" s="74">
        <f>R15</f>
        <v>389</v>
      </c>
      <c r="C17" s="75">
        <f>S15</f>
        <v>564.83000000000004</v>
      </c>
      <c r="D17" s="75">
        <f>Y15</f>
        <v>564.70000000000005</v>
      </c>
      <c r="E17" s="76">
        <f>T15</f>
        <v>382</v>
      </c>
      <c r="F17" s="75">
        <f>U15</f>
        <v>566.71</v>
      </c>
      <c r="G17" s="75">
        <f>Z15</f>
        <v>566.62</v>
      </c>
      <c r="Q17" s="41" t="s">
        <v>56</v>
      </c>
      <c r="R17" s="41">
        <v>854669</v>
      </c>
      <c r="S17" s="41">
        <v>539.79999999999995</v>
      </c>
      <c r="T17" s="245">
        <v>703378</v>
      </c>
      <c r="U17" s="245">
        <v>616.58000000000004</v>
      </c>
      <c r="W17" s="42">
        <f>SUM(T12:T16)-T17</f>
        <v>0</v>
      </c>
      <c r="X17" s="42">
        <f>SUM(R17,R19,R20)-R21</f>
        <v>0</v>
      </c>
      <c r="Y17" s="42">
        <v>524.67999999999995</v>
      </c>
      <c r="Z17" s="240">
        <v>610.25</v>
      </c>
      <c r="AA17" s="41"/>
      <c r="AB17" s="42"/>
      <c r="AC17" s="240"/>
      <c r="AD17" s="240"/>
    </row>
    <row r="18" spans="1:30" ht="15.75" x14ac:dyDescent="0.2">
      <c r="A18" s="143" t="s">
        <v>29</v>
      </c>
      <c r="B18" s="144">
        <f>R17</f>
        <v>854669</v>
      </c>
      <c r="C18" s="145">
        <f>S17</f>
        <v>539.79999999999995</v>
      </c>
      <c r="D18" s="145">
        <f>Y17</f>
        <v>524.67999999999995</v>
      </c>
      <c r="E18" s="150">
        <f>T17</f>
        <v>703378</v>
      </c>
      <c r="F18" s="145">
        <f>U17</f>
        <v>616.58000000000004</v>
      </c>
      <c r="G18" s="145">
        <f>Z17</f>
        <v>610.25</v>
      </c>
      <c r="Q18" s="41" t="s">
        <v>57</v>
      </c>
      <c r="R18" s="41">
        <v>641224</v>
      </c>
      <c r="S18" s="41">
        <v>546.79</v>
      </c>
      <c r="T18" s="245">
        <v>525586</v>
      </c>
      <c r="U18" s="245">
        <v>631.16</v>
      </c>
      <c r="W18" s="42">
        <f>SUM(T12,T14,T16)-T18</f>
        <v>0</v>
      </c>
      <c r="X18" s="42"/>
      <c r="Y18" s="42">
        <v>530.37</v>
      </c>
      <c r="Z18" s="240">
        <v>626.07000000000005</v>
      </c>
      <c r="AA18" s="41"/>
      <c r="AB18" s="42"/>
      <c r="AC18" s="240"/>
      <c r="AD18" s="240"/>
    </row>
    <row r="19" spans="1:30" ht="15.75" customHeight="1" x14ac:dyDescent="0.2">
      <c r="A19" s="184" t="s">
        <v>115</v>
      </c>
      <c r="B19" s="74">
        <f>R19</f>
        <v>89002</v>
      </c>
      <c r="C19" s="75">
        <f>S19</f>
        <v>401.7</v>
      </c>
      <c r="D19" s="75">
        <f>Y19</f>
        <v>396.03</v>
      </c>
      <c r="E19" s="76">
        <f>T19</f>
        <v>84077</v>
      </c>
      <c r="F19" s="75">
        <f>U19</f>
        <v>419.59</v>
      </c>
      <c r="G19" s="75">
        <f>Z19</f>
        <v>414.38</v>
      </c>
      <c r="Q19" s="41" t="s">
        <v>58</v>
      </c>
      <c r="R19" s="41">
        <v>89002</v>
      </c>
      <c r="S19" s="41">
        <v>401.7</v>
      </c>
      <c r="T19" s="245">
        <v>84077</v>
      </c>
      <c r="U19" s="245">
        <v>419.59</v>
      </c>
      <c r="X19" s="42"/>
      <c r="Y19" s="42">
        <v>396.03</v>
      </c>
      <c r="Z19" s="240">
        <v>414.38</v>
      </c>
      <c r="AA19" s="41"/>
      <c r="AB19" s="42"/>
      <c r="AC19" s="240"/>
      <c r="AD19" s="240"/>
    </row>
    <row r="20" spans="1:30" s="28" customFormat="1" ht="15.75" customHeight="1" x14ac:dyDescent="0.2">
      <c r="A20" s="184" t="s">
        <v>116</v>
      </c>
      <c r="B20" s="74">
        <f>R20</f>
        <v>190677</v>
      </c>
      <c r="C20" s="75">
        <f>S20</f>
        <v>420.12</v>
      </c>
      <c r="D20" s="75">
        <f>Y20</f>
        <v>420.12</v>
      </c>
      <c r="E20" s="76">
        <f>T20</f>
        <v>156833</v>
      </c>
      <c r="F20" s="75">
        <f>U20</f>
        <v>484.29</v>
      </c>
      <c r="G20" s="75">
        <f>Z20</f>
        <v>484.29</v>
      </c>
      <c r="I20" s="29"/>
      <c r="P20" s="39"/>
      <c r="Q20" s="246" t="s">
        <v>59</v>
      </c>
      <c r="R20" s="246">
        <v>190677</v>
      </c>
      <c r="S20" s="246">
        <v>420.12</v>
      </c>
      <c r="T20" s="246">
        <v>156833</v>
      </c>
      <c r="U20" s="246">
        <v>484.29</v>
      </c>
      <c r="V20" s="246"/>
      <c r="W20" s="247"/>
      <c r="X20" s="247"/>
      <c r="Y20" s="247">
        <v>420.12</v>
      </c>
      <c r="Z20" s="248">
        <v>484.29</v>
      </c>
      <c r="AA20" s="246"/>
      <c r="AB20" s="247"/>
      <c r="AC20" s="248"/>
      <c r="AD20" s="248"/>
    </row>
    <row r="21" spans="1:30" ht="15.75" customHeight="1" x14ac:dyDescent="0.2">
      <c r="A21" s="143" t="s">
        <v>31</v>
      </c>
      <c r="B21" s="144">
        <f>SUM(R17,R19,R20)</f>
        <v>1134348</v>
      </c>
      <c r="C21" s="145">
        <f>S21</f>
        <v>508.85</v>
      </c>
      <c r="D21" s="145">
        <f>Y21</f>
        <v>494.48</v>
      </c>
      <c r="E21" s="150">
        <f>SUM(E18:E20)</f>
        <v>944288</v>
      </c>
      <c r="F21" s="145">
        <f>U21</f>
        <v>577.07000000000005</v>
      </c>
      <c r="G21" s="145">
        <f>Z21</f>
        <v>567.88</v>
      </c>
      <c r="I21" s="24"/>
      <c r="Q21" s="41" t="s">
        <v>60</v>
      </c>
      <c r="R21" s="41">
        <v>1134348</v>
      </c>
      <c r="S21" s="41">
        <v>508.85</v>
      </c>
      <c r="T21" s="41">
        <v>944288</v>
      </c>
      <c r="U21" s="41">
        <v>577.07000000000005</v>
      </c>
      <c r="W21" s="42">
        <f>SUM(T17,T19,T20)-T21</f>
        <v>0</v>
      </c>
      <c r="X21" s="42"/>
      <c r="Y21" s="42">
        <v>494.48</v>
      </c>
      <c r="Z21" s="240">
        <v>567.88</v>
      </c>
      <c r="AA21" s="41"/>
      <c r="AB21" s="42"/>
      <c r="AC21" s="240"/>
      <c r="AD21" s="240"/>
    </row>
    <row r="22" spans="1:30" ht="23.25" customHeight="1" x14ac:dyDescent="0.2">
      <c r="A22" s="31"/>
      <c r="B22" s="32"/>
      <c r="C22" s="54"/>
      <c r="D22" s="54"/>
      <c r="E22" s="4"/>
      <c r="G22" s="54"/>
      <c r="Q22" s="41" t="s">
        <v>62</v>
      </c>
      <c r="R22" s="249">
        <v>1230188</v>
      </c>
      <c r="S22" s="249">
        <v>555.13</v>
      </c>
      <c r="T22" s="245">
        <v>1039945</v>
      </c>
      <c r="U22" s="245">
        <v>625.53</v>
      </c>
      <c r="X22" s="42"/>
      <c r="Y22" s="42">
        <v>546.41</v>
      </c>
      <c r="Z22" s="240">
        <v>622.66</v>
      </c>
      <c r="AA22" s="41"/>
      <c r="AB22" s="42"/>
      <c r="AC22" s="240"/>
      <c r="AD22" s="240"/>
    </row>
    <row r="23" spans="1:30" x14ac:dyDescent="0.2">
      <c r="A23" s="25" t="s">
        <v>33</v>
      </c>
      <c r="B23" s="25"/>
      <c r="C23" s="53"/>
      <c r="D23" s="53"/>
      <c r="E23" s="25"/>
      <c r="G23" s="53"/>
      <c r="Q23" s="41" t="s">
        <v>63</v>
      </c>
      <c r="R23" s="250">
        <f>B45-B36-B28-B21-B43</f>
        <v>0</v>
      </c>
      <c r="T23" s="41">
        <f>E45-E43-E36-E28-E21</f>
        <v>0</v>
      </c>
      <c r="U23" s="251">
        <f>((E21*F21)+(E28*F28)+(E36*F36)+(E43*F43))/E45</f>
        <v>625.53357062152327</v>
      </c>
      <c r="V23" s="41">
        <f>T18-T16-T14-T12</f>
        <v>0</v>
      </c>
      <c r="X23" s="42"/>
      <c r="Y23" s="42"/>
      <c r="Z23" s="240"/>
      <c r="AA23" s="41"/>
      <c r="AB23" s="42"/>
      <c r="AC23" s="240"/>
      <c r="AD23" s="240"/>
    </row>
    <row r="24" spans="1:30" x14ac:dyDescent="0.2">
      <c r="A24" s="10" t="s">
        <v>34</v>
      </c>
      <c r="B24" s="10"/>
      <c r="C24" s="55"/>
      <c r="D24" s="55"/>
      <c r="E24" s="10"/>
      <c r="G24" s="55"/>
      <c r="T24" s="41">
        <f>E45-E43-E36-E28-E21</f>
        <v>0</v>
      </c>
      <c r="X24" s="42"/>
      <c r="Y24" s="42"/>
      <c r="Z24" s="240"/>
      <c r="AA24" s="41"/>
      <c r="AB24" s="42"/>
      <c r="AC24" s="240"/>
      <c r="AD24" s="240"/>
    </row>
    <row r="25" spans="1:30" ht="18" customHeight="1" x14ac:dyDescent="0.2">
      <c r="A25" s="187" t="s">
        <v>114</v>
      </c>
      <c r="B25" s="71">
        <f t="shared" ref="B25:C27" si="0">R25</f>
        <v>7172</v>
      </c>
      <c r="C25" s="73">
        <f t="shared" si="0"/>
        <v>899.69</v>
      </c>
      <c r="D25" s="73">
        <f>Y25</f>
        <v>898.69</v>
      </c>
      <c r="E25" s="78">
        <f t="shared" ref="E25:F27" si="1">T25</f>
        <v>7086</v>
      </c>
      <c r="F25" s="73">
        <f t="shared" si="1"/>
        <v>903.72</v>
      </c>
      <c r="G25" s="73">
        <f>Z25</f>
        <v>902.73</v>
      </c>
      <c r="R25" s="41">
        <v>7172</v>
      </c>
      <c r="S25" s="41">
        <v>899.69</v>
      </c>
      <c r="T25" s="41">
        <v>7086</v>
      </c>
      <c r="U25" s="41">
        <v>903.72</v>
      </c>
      <c r="X25" s="42"/>
      <c r="Y25" s="42">
        <v>898.69</v>
      </c>
      <c r="Z25" s="240">
        <v>902.73</v>
      </c>
      <c r="AA25" s="41"/>
      <c r="AB25" s="42"/>
      <c r="AC25" s="240"/>
      <c r="AD25" s="240"/>
    </row>
    <row r="26" spans="1:30" ht="18" customHeight="1" x14ac:dyDescent="0.2">
      <c r="A26" s="188" t="s">
        <v>115</v>
      </c>
      <c r="B26" s="76">
        <f t="shared" si="0"/>
        <v>7630</v>
      </c>
      <c r="C26" s="75">
        <f t="shared" si="0"/>
        <v>717.35</v>
      </c>
      <c r="D26" s="75">
        <f>Y26</f>
        <v>715.81</v>
      </c>
      <c r="E26" s="79">
        <f t="shared" si="1"/>
        <v>7625</v>
      </c>
      <c r="F26" s="75">
        <f t="shared" si="1"/>
        <v>717.65</v>
      </c>
      <c r="G26" s="75">
        <f>Z26</f>
        <v>716.11</v>
      </c>
      <c r="R26" s="41">
        <v>7630</v>
      </c>
      <c r="S26" s="41">
        <v>717.35</v>
      </c>
      <c r="T26" s="41">
        <v>7625</v>
      </c>
      <c r="U26" s="41">
        <v>717.65</v>
      </c>
      <c r="X26" s="42"/>
      <c r="Y26" s="42">
        <v>715.81</v>
      </c>
      <c r="Z26" s="240">
        <v>716.11</v>
      </c>
      <c r="AA26" s="41"/>
      <c r="AB26" s="42"/>
      <c r="AC26" s="240"/>
      <c r="AD26" s="240"/>
    </row>
    <row r="27" spans="1:30" s="28" customFormat="1" ht="18" customHeight="1" x14ac:dyDescent="0.2">
      <c r="A27" s="188" t="s">
        <v>116</v>
      </c>
      <c r="B27" s="76">
        <f t="shared" si="0"/>
        <v>1358</v>
      </c>
      <c r="C27" s="75">
        <f t="shared" si="0"/>
        <v>850.23</v>
      </c>
      <c r="D27" s="75">
        <f>Y27</f>
        <v>850.23</v>
      </c>
      <c r="E27" s="79">
        <f t="shared" si="1"/>
        <v>1347</v>
      </c>
      <c r="F27" s="75">
        <f t="shared" si="1"/>
        <v>854.29</v>
      </c>
      <c r="G27" s="75">
        <f>Z27</f>
        <v>854.29</v>
      </c>
      <c r="P27" s="39"/>
      <c r="Q27" s="246"/>
      <c r="R27" s="246">
        <v>1358</v>
      </c>
      <c r="S27" s="246">
        <v>850.23</v>
      </c>
      <c r="T27" s="41">
        <v>1347</v>
      </c>
      <c r="U27" s="41">
        <v>854.29</v>
      </c>
      <c r="V27" s="246"/>
      <c r="W27" s="247"/>
      <c r="X27" s="247"/>
      <c r="Y27" s="247">
        <v>850.23</v>
      </c>
      <c r="Z27" s="248">
        <v>854.29</v>
      </c>
      <c r="AA27" s="246"/>
      <c r="AB27" s="247"/>
      <c r="AC27" s="248"/>
      <c r="AD27" s="248"/>
    </row>
    <row r="28" spans="1:30" ht="15.75" customHeight="1" x14ac:dyDescent="0.2">
      <c r="A28" s="143" t="s">
        <v>1</v>
      </c>
      <c r="B28" s="150">
        <f>SUM(R25:R27)</f>
        <v>16160</v>
      </c>
      <c r="C28" s="145">
        <f>S28</f>
        <v>809.44</v>
      </c>
      <c r="D28" s="145">
        <f>Y28</f>
        <v>808.43</v>
      </c>
      <c r="E28" s="150">
        <f>SUM(E25:E27)</f>
        <v>16058</v>
      </c>
      <c r="F28" s="145">
        <f>U28</f>
        <v>811.22</v>
      </c>
      <c r="G28" s="145">
        <f>Z28</f>
        <v>810.22</v>
      </c>
      <c r="R28" s="41">
        <v>16160</v>
      </c>
      <c r="S28" s="41">
        <v>809.44</v>
      </c>
      <c r="T28" s="41">
        <v>16058</v>
      </c>
      <c r="U28" s="41">
        <v>811.22</v>
      </c>
      <c r="V28" s="41">
        <f>R28-R25-R26-R27</f>
        <v>0</v>
      </c>
      <c r="W28" s="42">
        <f>T28-T25-T26-T27</f>
        <v>0</v>
      </c>
      <c r="X28" s="42"/>
      <c r="Y28" s="42">
        <v>808.43</v>
      </c>
      <c r="Z28" s="240">
        <v>810.22</v>
      </c>
      <c r="AA28" s="41"/>
      <c r="AB28" s="42"/>
      <c r="AC28" s="240"/>
      <c r="AD28" s="240"/>
    </row>
    <row r="29" spans="1:30" ht="23.25" customHeight="1" x14ac:dyDescent="0.2">
      <c r="A29" s="13"/>
      <c r="B29" s="14"/>
      <c r="C29" s="15"/>
      <c r="D29" s="15"/>
      <c r="E29" s="16"/>
      <c r="G29" s="15"/>
      <c r="X29" s="42"/>
      <c r="Y29" s="42"/>
      <c r="Z29" s="240"/>
      <c r="AA29" s="240"/>
      <c r="AB29" s="240"/>
      <c r="AC29" s="240"/>
      <c r="AD29" s="240"/>
    </row>
    <row r="30" spans="1:30" x14ac:dyDescent="0.2">
      <c r="A30" s="264" t="s">
        <v>39</v>
      </c>
      <c r="B30" s="264"/>
      <c r="C30" s="264"/>
      <c r="D30" s="264"/>
      <c r="E30" s="264"/>
      <c r="F30" s="264"/>
      <c r="G30" s="180"/>
      <c r="X30" s="42"/>
      <c r="Y30" s="42"/>
      <c r="Z30" s="240"/>
      <c r="AA30" s="240"/>
      <c r="AB30" s="240"/>
      <c r="AC30" s="240"/>
      <c r="AD30" s="240"/>
    </row>
    <row r="31" spans="1:30" x14ac:dyDescent="0.2">
      <c r="A31" s="12" t="s">
        <v>40</v>
      </c>
      <c r="X31" s="42"/>
      <c r="Y31" s="42"/>
      <c r="Z31" s="240"/>
      <c r="AA31" s="240"/>
      <c r="AB31" s="240"/>
      <c r="AC31" s="240"/>
      <c r="AD31" s="240"/>
    </row>
    <row r="32" spans="1:30" ht="17.25" customHeight="1" x14ac:dyDescent="0.2">
      <c r="A32" s="182" t="s">
        <v>42</v>
      </c>
      <c r="B32" s="78">
        <f t="shared" ref="B32:C35" si="2">R32</f>
        <v>3094</v>
      </c>
      <c r="C32" s="80">
        <f t="shared" si="2"/>
        <v>589.45000000000005</v>
      </c>
      <c r="D32" s="73">
        <f>Y32</f>
        <v>586.97</v>
      </c>
      <c r="E32" s="78">
        <f t="shared" ref="E32:F35" si="3">T32</f>
        <v>3094</v>
      </c>
      <c r="F32" s="73">
        <f t="shared" si="3"/>
        <v>589.45000000000005</v>
      </c>
      <c r="G32" s="73">
        <f>Z32</f>
        <v>586.97</v>
      </c>
      <c r="R32" s="41">
        <v>3094</v>
      </c>
      <c r="S32" s="41">
        <v>589.45000000000005</v>
      </c>
      <c r="T32" s="41">
        <v>3094</v>
      </c>
      <c r="U32" s="41">
        <v>589.45000000000005</v>
      </c>
      <c r="X32" s="42"/>
      <c r="Y32" s="42">
        <v>586.97</v>
      </c>
      <c r="Z32" s="240">
        <v>586.97</v>
      </c>
      <c r="AA32" s="240"/>
      <c r="AB32" s="240"/>
      <c r="AC32" s="240"/>
      <c r="AD32" s="240"/>
    </row>
    <row r="33" spans="1:30" ht="26.25" customHeight="1" x14ac:dyDescent="0.2">
      <c r="A33" s="186" t="s">
        <v>70</v>
      </c>
      <c r="B33" s="79">
        <f t="shared" si="2"/>
        <v>2200</v>
      </c>
      <c r="C33" s="81">
        <f t="shared" si="2"/>
        <v>790.81</v>
      </c>
      <c r="D33" s="75">
        <f>Y33</f>
        <v>790.86</v>
      </c>
      <c r="E33" s="79">
        <f t="shared" si="3"/>
        <v>2195</v>
      </c>
      <c r="F33" s="82">
        <f t="shared" si="3"/>
        <v>791.3</v>
      </c>
      <c r="G33" s="75">
        <f t="shared" ref="G33:G36" si="4">Z33</f>
        <v>791.37</v>
      </c>
      <c r="R33" s="41">
        <v>2200</v>
      </c>
      <c r="S33" s="41">
        <v>790.81</v>
      </c>
      <c r="T33" s="41">
        <v>2195</v>
      </c>
      <c r="U33" s="41">
        <v>791.3</v>
      </c>
      <c r="X33" s="42"/>
      <c r="Y33" s="42">
        <v>790.86</v>
      </c>
      <c r="Z33" s="240">
        <v>791.37</v>
      </c>
      <c r="AA33" s="240"/>
      <c r="AB33" s="240"/>
      <c r="AC33" s="240"/>
      <c r="AD33" s="240"/>
    </row>
    <row r="34" spans="1:30" ht="17.25" customHeight="1" x14ac:dyDescent="0.2">
      <c r="A34" s="183" t="s">
        <v>115</v>
      </c>
      <c r="B34" s="79">
        <f t="shared" si="2"/>
        <v>51674</v>
      </c>
      <c r="C34" s="81">
        <f t="shared" si="2"/>
        <v>1213.8800000000001</v>
      </c>
      <c r="D34" s="75">
        <f>Y34</f>
        <v>1215.82</v>
      </c>
      <c r="E34" s="79">
        <f t="shared" si="3"/>
        <v>51607</v>
      </c>
      <c r="F34" s="82">
        <f t="shared" si="3"/>
        <v>1214.6600000000001</v>
      </c>
      <c r="G34" s="75">
        <f t="shared" si="4"/>
        <v>1216.6099999999999</v>
      </c>
      <c r="R34" s="41">
        <v>51674</v>
      </c>
      <c r="S34" s="41">
        <v>1213.8800000000001</v>
      </c>
      <c r="T34" s="41">
        <v>51607</v>
      </c>
      <c r="U34" s="41">
        <v>1214.6600000000001</v>
      </c>
      <c r="X34" s="42"/>
      <c r="Y34" s="42">
        <v>1215.82</v>
      </c>
      <c r="Z34" s="240">
        <v>1216.6099999999999</v>
      </c>
      <c r="AA34" s="240"/>
      <c r="AB34" s="240"/>
      <c r="AC34" s="240"/>
      <c r="AD34" s="240"/>
    </row>
    <row r="35" spans="1:30" s="28" customFormat="1" ht="17.25" customHeight="1" x14ac:dyDescent="0.2">
      <c r="A35" s="183" t="s">
        <v>116</v>
      </c>
      <c r="B35" s="79">
        <f t="shared" si="2"/>
        <v>15309</v>
      </c>
      <c r="C35" s="81">
        <f t="shared" si="2"/>
        <v>1394.14</v>
      </c>
      <c r="D35" s="75">
        <f>Y35</f>
        <v>1394.14</v>
      </c>
      <c r="E35" s="79">
        <f t="shared" si="3"/>
        <v>15300</v>
      </c>
      <c r="F35" s="82">
        <f t="shared" si="3"/>
        <v>1394.57</v>
      </c>
      <c r="G35" s="75">
        <f t="shared" si="4"/>
        <v>1394.57</v>
      </c>
      <c r="P35" s="39"/>
      <c r="Q35" s="246"/>
      <c r="R35" s="246">
        <v>15309</v>
      </c>
      <c r="S35" s="246">
        <v>1394.14</v>
      </c>
      <c r="T35" s="246">
        <v>15300</v>
      </c>
      <c r="U35" s="246">
        <v>1394.57</v>
      </c>
      <c r="V35" s="246"/>
      <c r="W35" s="247"/>
      <c r="X35" s="247"/>
      <c r="Y35" s="247">
        <v>1394.14</v>
      </c>
      <c r="Z35" s="248">
        <v>1394.57</v>
      </c>
      <c r="AA35" s="248"/>
      <c r="AB35" s="248"/>
      <c r="AC35" s="248"/>
      <c r="AD35" s="248"/>
    </row>
    <row r="36" spans="1:30" ht="17.25" customHeight="1" x14ac:dyDescent="0.2">
      <c r="A36" s="143" t="s">
        <v>1</v>
      </c>
      <c r="B36" s="150">
        <f>SUM(R32:R35)</f>
        <v>72277</v>
      </c>
      <c r="C36" s="195">
        <f>S36</f>
        <v>1212.46</v>
      </c>
      <c r="D36" s="145">
        <f>Y36</f>
        <v>1214.8900000000001</v>
      </c>
      <c r="E36" s="150">
        <f>SUM(E32:E35)</f>
        <v>72196</v>
      </c>
      <c r="F36" s="145">
        <f>U36</f>
        <v>1213.1199999999999</v>
      </c>
      <c r="G36" s="145">
        <f t="shared" si="4"/>
        <v>1215.56</v>
      </c>
      <c r="R36" s="41">
        <v>72277</v>
      </c>
      <c r="S36" s="41">
        <v>1212.46</v>
      </c>
      <c r="T36" s="41">
        <v>72196</v>
      </c>
      <c r="U36" s="41">
        <v>1213.1199999999999</v>
      </c>
      <c r="V36" s="41">
        <f>R36-R32-R33-R34-R35</f>
        <v>0</v>
      </c>
      <c r="W36" s="42">
        <f>T36-T32-T33-T34-T35</f>
        <v>0</v>
      </c>
      <c r="X36" s="42"/>
      <c r="Y36" s="42">
        <v>1214.8900000000001</v>
      </c>
      <c r="Z36" s="240">
        <v>1215.56</v>
      </c>
      <c r="AA36" s="240"/>
      <c r="AB36" s="240"/>
      <c r="AC36" s="240"/>
      <c r="AD36" s="240"/>
    </row>
    <row r="37" spans="1:30" ht="23.25" customHeight="1" x14ac:dyDescent="0.2">
      <c r="A37" s="10"/>
      <c r="B37" s="33"/>
      <c r="C37" s="56"/>
      <c r="D37" s="56"/>
      <c r="E37" s="34"/>
      <c r="F37" s="57"/>
      <c r="G37" s="56"/>
      <c r="X37" s="42"/>
      <c r="Y37" s="42"/>
      <c r="Z37" s="240"/>
      <c r="AA37" s="240"/>
      <c r="AB37" s="240"/>
      <c r="AC37" s="240"/>
      <c r="AD37" s="240"/>
    </row>
    <row r="38" spans="1:30" x14ac:dyDescent="0.2">
      <c r="A38" s="10" t="s">
        <v>35</v>
      </c>
      <c r="B38" s="10"/>
      <c r="C38" s="55"/>
      <c r="D38" s="55"/>
      <c r="E38" s="10"/>
      <c r="G38" s="55"/>
      <c r="X38" s="42"/>
      <c r="Y38" s="42"/>
      <c r="Z38" s="240"/>
      <c r="AA38" s="240"/>
      <c r="AB38" s="240"/>
      <c r="AC38" s="240"/>
      <c r="AD38" s="240"/>
    </row>
    <row r="39" spans="1:30" x14ac:dyDescent="0.2">
      <c r="A39" s="10" t="s">
        <v>36</v>
      </c>
      <c r="B39" s="10"/>
      <c r="C39" s="55"/>
      <c r="D39" s="55"/>
      <c r="E39" s="10"/>
      <c r="G39" s="55"/>
      <c r="X39" s="42"/>
      <c r="Y39" s="42"/>
      <c r="Z39" s="240"/>
      <c r="AA39" s="240"/>
      <c r="AB39" s="240"/>
      <c r="AC39" s="240"/>
      <c r="AD39" s="240"/>
    </row>
    <row r="40" spans="1:30" x14ac:dyDescent="0.2">
      <c r="A40" s="10" t="s">
        <v>48</v>
      </c>
      <c r="B40" s="10"/>
      <c r="C40" s="55"/>
      <c r="D40" s="55"/>
      <c r="E40" s="10"/>
      <c r="G40" s="55"/>
      <c r="X40" s="42"/>
      <c r="Y40" s="42"/>
      <c r="Z40" s="240"/>
      <c r="AA40" s="240"/>
      <c r="AB40" s="240"/>
      <c r="AC40" s="240"/>
      <c r="AD40" s="240"/>
    </row>
    <row r="41" spans="1:30" ht="18.75" customHeight="1" x14ac:dyDescent="0.2">
      <c r="A41" s="189" t="s">
        <v>115</v>
      </c>
      <c r="B41" s="63">
        <f>R41</f>
        <v>6226</v>
      </c>
      <c r="C41" s="64">
        <f>S41</f>
        <v>677.01</v>
      </c>
      <c r="D41" s="64">
        <f>Y41</f>
        <v>677</v>
      </c>
      <c r="E41" s="63">
        <f t="shared" ref="E41:F43" si="5">T41</f>
        <v>6226</v>
      </c>
      <c r="F41" s="65">
        <f t="shared" si="5"/>
        <v>677.01</v>
      </c>
      <c r="G41" s="64">
        <f>Z41</f>
        <v>677</v>
      </c>
      <c r="R41" s="41">
        <v>6226</v>
      </c>
      <c r="S41" s="41">
        <v>677.01</v>
      </c>
      <c r="T41" s="41">
        <v>6226</v>
      </c>
      <c r="U41" s="41">
        <v>677.01</v>
      </c>
      <c r="X41" s="42"/>
      <c r="Y41" s="42">
        <v>677</v>
      </c>
      <c r="Z41" s="240">
        <v>677</v>
      </c>
      <c r="AA41" s="240"/>
      <c r="AB41" s="240"/>
      <c r="AC41" s="240"/>
      <c r="AD41" s="240"/>
    </row>
    <row r="42" spans="1:30" s="28" customFormat="1" ht="16.5" customHeight="1" x14ac:dyDescent="0.2">
      <c r="A42" s="183" t="s">
        <v>116</v>
      </c>
      <c r="B42" s="67">
        <f>R42</f>
        <v>1177</v>
      </c>
      <c r="C42" s="68">
        <f>S42</f>
        <v>659.44</v>
      </c>
      <c r="D42" s="68">
        <f t="shared" ref="D42:D43" si="6">Y42</f>
        <v>659.44</v>
      </c>
      <c r="E42" s="69">
        <f t="shared" si="5"/>
        <v>1177</v>
      </c>
      <c r="F42" s="70">
        <f t="shared" si="5"/>
        <v>659.44</v>
      </c>
      <c r="G42" s="68">
        <f>Z42</f>
        <v>659.44</v>
      </c>
      <c r="P42" s="39"/>
      <c r="Q42" s="246"/>
      <c r="R42" s="41">
        <v>1177</v>
      </c>
      <c r="S42" s="41">
        <v>659.44</v>
      </c>
      <c r="T42" s="246">
        <v>1177</v>
      </c>
      <c r="U42" s="246">
        <v>659.44</v>
      </c>
      <c r="V42" s="246"/>
      <c r="W42" s="247"/>
      <c r="X42" s="247"/>
      <c r="Y42" s="247">
        <v>659.44</v>
      </c>
      <c r="Z42" s="248">
        <v>659.44</v>
      </c>
      <c r="AA42" s="248"/>
      <c r="AB42" s="248"/>
      <c r="AC42" s="248"/>
      <c r="AD42" s="248"/>
    </row>
    <row r="43" spans="1:30" ht="15" customHeight="1" x14ac:dyDescent="0.2">
      <c r="A43" s="143" t="s">
        <v>1</v>
      </c>
      <c r="B43" s="150">
        <f>SUM(B41:B42)</f>
        <v>7403</v>
      </c>
      <c r="C43" s="145">
        <f>S43</f>
        <v>674.22</v>
      </c>
      <c r="D43" s="145">
        <f t="shared" si="6"/>
        <v>674.2</v>
      </c>
      <c r="E43" s="196">
        <f t="shared" si="5"/>
        <v>7403</v>
      </c>
      <c r="F43" s="145">
        <f t="shared" si="5"/>
        <v>674.22</v>
      </c>
      <c r="G43" s="145">
        <f>Z43</f>
        <v>674.2</v>
      </c>
      <c r="R43" s="41">
        <v>7403</v>
      </c>
      <c r="S43" s="41">
        <v>674.22</v>
      </c>
      <c r="T43" s="41">
        <v>7403</v>
      </c>
      <c r="U43" s="41">
        <v>674.22</v>
      </c>
      <c r="X43" s="42"/>
      <c r="Y43" s="42">
        <v>674.2</v>
      </c>
      <c r="Z43" s="240">
        <v>674.2</v>
      </c>
      <c r="AA43" s="240"/>
      <c r="AB43" s="240"/>
      <c r="AC43" s="240"/>
      <c r="AD43" s="240"/>
    </row>
    <row r="44" spans="1:30" ht="9" customHeight="1" x14ac:dyDescent="0.2">
      <c r="A44" s="201"/>
      <c r="B44" s="202"/>
      <c r="C44" s="203"/>
      <c r="D44" s="203"/>
      <c r="E44" s="202"/>
      <c r="F44" s="203"/>
      <c r="G44" s="203"/>
      <c r="X44" s="42"/>
      <c r="Y44" s="42"/>
      <c r="Z44" s="240"/>
      <c r="AA44" s="240"/>
      <c r="AB44" s="240"/>
      <c r="AC44" s="240"/>
      <c r="AD44" s="240"/>
    </row>
    <row r="45" spans="1:30" ht="18" customHeight="1" x14ac:dyDescent="0.2">
      <c r="A45" s="197" t="s">
        <v>32</v>
      </c>
      <c r="B45" s="198">
        <f>SUM(B21,B28,B36,B43)</f>
        <v>1230188</v>
      </c>
      <c r="C45" s="199">
        <f>S22</f>
        <v>555.13</v>
      </c>
      <c r="D45" s="199">
        <f>Y22</f>
        <v>546.41</v>
      </c>
      <c r="E45" s="200">
        <f>SUM(E21,E28,E36,E43)</f>
        <v>1039945</v>
      </c>
      <c r="F45" s="199">
        <f>U22</f>
        <v>625.53</v>
      </c>
      <c r="G45" s="199">
        <f>Z22</f>
        <v>622.66</v>
      </c>
      <c r="X45" s="42"/>
      <c r="Y45" s="240"/>
      <c r="Z45" s="240"/>
      <c r="AA45" s="240"/>
      <c r="AB45" s="240"/>
      <c r="AC45" s="240"/>
      <c r="AD45" s="240"/>
    </row>
    <row r="46" spans="1:30" ht="17.25" customHeight="1" x14ac:dyDescent="0.2">
      <c r="A46" s="13"/>
      <c r="B46" s="14"/>
      <c r="C46" s="15"/>
      <c r="D46" s="15"/>
      <c r="E46" s="14"/>
      <c r="F46" s="15"/>
      <c r="G46" s="15"/>
      <c r="X46" s="42"/>
      <c r="Y46" s="240"/>
      <c r="Z46" s="240"/>
      <c r="AA46" s="240"/>
      <c r="AB46" s="240"/>
      <c r="AC46" s="240"/>
      <c r="AD46" s="240"/>
    </row>
    <row r="47" spans="1:30" s="134" customFormat="1" ht="20.25" customHeight="1" x14ac:dyDescent="0.2">
      <c r="A47" s="269" t="s">
        <v>139</v>
      </c>
      <c r="B47" s="269"/>
      <c r="C47" s="269"/>
      <c r="D47" s="269"/>
      <c r="E47" s="269"/>
      <c r="F47" s="269"/>
      <c r="G47" s="269"/>
      <c r="P47" s="135"/>
      <c r="Q47" s="252"/>
      <c r="R47" s="252" t="s">
        <v>66</v>
      </c>
      <c r="S47" s="252"/>
      <c r="T47" s="252"/>
      <c r="U47" s="252"/>
      <c r="V47" s="252"/>
      <c r="W47" s="253"/>
      <c r="X47" s="253"/>
      <c r="Y47" s="254"/>
      <c r="Z47" s="254"/>
      <c r="AA47" s="254"/>
      <c r="AB47" s="254"/>
      <c r="AC47" s="254"/>
      <c r="AD47" s="254"/>
    </row>
    <row r="48" spans="1:30" s="134" customFormat="1" ht="25.5" customHeight="1" x14ac:dyDescent="0.2">
      <c r="A48" s="260" t="s">
        <v>138</v>
      </c>
      <c r="B48" s="260"/>
      <c r="C48" s="260"/>
      <c r="D48" s="260"/>
      <c r="E48" s="260"/>
      <c r="F48" s="260"/>
      <c r="G48" s="260"/>
      <c r="P48" s="135"/>
      <c r="Q48" s="252"/>
      <c r="R48" s="255">
        <f>((B21*C21)+(B28*C28)+(B36*C36)+(B43*C43))/(B21+B28+B36+B43)</f>
        <v>555.13283520892742</v>
      </c>
      <c r="S48" s="255">
        <f>((E21*F21)+(E28*F28)+(E36*F36)+(E43*F43))/(E21+E28+E36+E43)</f>
        <v>625.53357062152327</v>
      </c>
      <c r="T48" s="252"/>
      <c r="U48" s="252"/>
      <c r="V48" s="252"/>
      <c r="W48" s="253"/>
      <c r="X48" s="253"/>
      <c r="Y48" s="255"/>
      <c r="Z48" s="254"/>
      <c r="AA48" s="254"/>
      <c r="AB48" s="254"/>
      <c r="AC48" s="254"/>
      <c r="AD48" s="254"/>
    </row>
    <row r="49" spans="1:30" s="134" customFormat="1" ht="30" customHeight="1" x14ac:dyDescent="0.2">
      <c r="A49" s="260" t="s">
        <v>140</v>
      </c>
      <c r="B49" s="260"/>
      <c r="C49" s="260"/>
      <c r="D49" s="260"/>
      <c r="E49" s="260"/>
      <c r="F49" s="260"/>
      <c r="G49" s="260"/>
      <c r="H49" s="136"/>
      <c r="I49" s="136"/>
      <c r="J49" s="136"/>
      <c r="K49" s="136"/>
      <c r="L49" s="136"/>
      <c r="M49" s="136"/>
      <c r="P49" s="135"/>
      <c r="Q49" s="252"/>
      <c r="R49" s="256">
        <f>B21+B28+B36+B43</f>
        <v>1230188</v>
      </c>
      <c r="S49" s="252">
        <f>E21+E28+E36+E43</f>
        <v>1039945</v>
      </c>
      <c r="T49" s="252"/>
      <c r="U49" s="252"/>
      <c r="V49" s="252"/>
      <c r="W49" s="253"/>
      <c r="X49" s="253"/>
      <c r="Y49" s="254"/>
      <c r="Z49" s="254"/>
      <c r="AA49" s="254"/>
      <c r="AB49" s="254"/>
      <c r="AC49" s="254"/>
      <c r="AD49" s="254"/>
    </row>
    <row r="50" spans="1:30" s="134" customFormat="1" ht="12.75" customHeight="1" x14ac:dyDescent="0.2">
      <c r="A50" s="270"/>
      <c r="B50" s="270"/>
      <c r="C50" s="270"/>
      <c r="D50" s="270"/>
      <c r="E50" s="270"/>
      <c r="F50" s="270"/>
      <c r="G50" s="270"/>
      <c r="O50" s="137"/>
      <c r="P50" s="135"/>
      <c r="Q50" s="252"/>
      <c r="R50" s="257" t="s">
        <v>67</v>
      </c>
      <c r="S50" s="258">
        <f>R22-R49</f>
        <v>0</v>
      </c>
      <c r="T50" s="259">
        <f>S22-R48</f>
        <v>-2.8352089274221726E-3</v>
      </c>
      <c r="U50" s="257">
        <f>S49-T22</f>
        <v>0</v>
      </c>
      <c r="V50" s="259">
        <f>S48-U22</f>
        <v>3.5706215232949035E-3</v>
      </c>
      <c r="W50" s="253"/>
      <c r="X50" s="253"/>
      <c r="Y50" s="254"/>
      <c r="Z50" s="254"/>
      <c r="AA50" s="254"/>
      <c r="AB50" s="254"/>
      <c r="AC50" s="254"/>
      <c r="AD50" s="254"/>
    </row>
    <row r="51" spans="1:30" ht="6" customHeight="1" x14ac:dyDescent="0.2">
      <c r="A51" s="260"/>
      <c r="B51" s="260"/>
      <c r="C51" s="260"/>
      <c r="D51" s="260"/>
      <c r="E51" s="260"/>
      <c r="F51" s="260"/>
      <c r="G51" s="260"/>
      <c r="X51" s="42"/>
      <c r="Y51" s="240"/>
      <c r="Z51" s="240"/>
      <c r="AA51" s="240"/>
      <c r="AB51" s="240"/>
      <c r="AC51" s="240"/>
      <c r="AD51" s="240"/>
    </row>
    <row r="52" spans="1:30" ht="12.75" customHeight="1" x14ac:dyDescent="0.2">
      <c r="A52" s="260"/>
      <c r="B52" s="260"/>
      <c r="C52" s="260"/>
      <c r="D52" s="260"/>
      <c r="E52" s="260"/>
      <c r="F52" s="260"/>
      <c r="G52" s="260"/>
      <c r="X52" s="42"/>
      <c r="Y52" s="240"/>
      <c r="Z52" s="240"/>
      <c r="AA52" s="240"/>
      <c r="AB52" s="240"/>
      <c r="AC52" s="240"/>
      <c r="AD52" s="240"/>
    </row>
    <row r="53" spans="1:30" ht="6.75" customHeight="1" x14ac:dyDescent="0.2">
      <c r="P53" s="40"/>
      <c r="X53" s="42"/>
      <c r="Y53" s="240"/>
      <c r="Z53" s="240"/>
      <c r="AA53" s="240"/>
      <c r="AB53" s="240"/>
      <c r="AC53" s="240"/>
      <c r="AD53" s="240"/>
    </row>
    <row r="54" spans="1:30" ht="9" customHeight="1" x14ac:dyDescent="0.2">
      <c r="X54" s="42"/>
      <c r="Y54" s="240"/>
      <c r="Z54" s="240"/>
      <c r="AA54" s="240"/>
      <c r="AB54" s="240"/>
      <c r="AC54" s="240"/>
      <c r="AD54" s="240"/>
    </row>
    <row r="55" spans="1:30" x14ac:dyDescent="0.2">
      <c r="X55" s="42"/>
      <c r="Y55" s="240"/>
      <c r="Z55" s="240"/>
      <c r="AA55" s="240"/>
      <c r="AB55" s="240"/>
      <c r="AC55" s="240"/>
      <c r="AD55" s="240"/>
    </row>
    <row r="56" spans="1:30" x14ac:dyDescent="0.2">
      <c r="X56" s="42"/>
      <c r="Y56" s="240"/>
      <c r="Z56" s="240"/>
      <c r="AA56" s="240"/>
      <c r="AB56" s="240"/>
      <c r="AC56" s="240"/>
      <c r="AD56" s="240"/>
    </row>
    <row r="57" spans="1:30" x14ac:dyDescent="0.2">
      <c r="Y57" s="238"/>
      <c r="Z57" s="236"/>
      <c r="AA57" s="236"/>
      <c r="AB57" s="236"/>
      <c r="AC57" s="236"/>
      <c r="AD57" s="236"/>
    </row>
    <row r="58" spans="1:30" x14ac:dyDescent="0.2">
      <c r="Y58" s="238"/>
      <c r="Z58" s="236"/>
      <c r="AA58" s="236"/>
      <c r="AB58" s="236"/>
      <c r="AC58" s="236"/>
      <c r="AD58" s="236"/>
    </row>
    <row r="59" spans="1:30" x14ac:dyDescent="0.2">
      <c r="Y59" s="238"/>
      <c r="Z59" s="236"/>
      <c r="AA59" s="236"/>
      <c r="AB59" s="236"/>
      <c r="AC59" s="236"/>
      <c r="AD59" s="236"/>
    </row>
    <row r="60" spans="1:30" x14ac:dyDescent="0.2">
      <c r="Y60" s="238"/>
      <c r="Z60" s="236"/>
      <c r="AA60" s="236"/>
      <c r="AB60" s="236"/>
      <c r="AC60" s="236"/>
      <c r="AD60" s="236"/>
    </row>
    <row r="61" spans="1:30" x14ac:dyDescent="0.2">
      <c r="Y61" s="238"/>
      <c r="Z61" s="236"/>
      <c r="AA61" s="236"/>
      <c r="AB61" s="236"/>
      <c r="AC61" s="236"/>
      <c r="AD61" s="236"/>
    </row>
    <row r="62" spans="1:30" x14ac:dyDescent="0.2">
      <c r="Y62" s="238"/>
      <c r="Z62" s="236"/>
      <c r="AA62" s="236"/>
      <c r="AB62" s="236"/>
      <c r="AC62" s="236"/>
      <c r="AD62" s="236"/>
    </row>
    <row r="63" spans="1:30" x14ac:dyDescent="0.2">
      <c r="Y63" s="238"/>
      <c r="Z63" s="236"/>
      <c r="AA63" s="236"/>
      <c r="AB63" s="236"/>
      <c r="AC63" s="236"/>
      <c r="AD63" s="236"/>
    </row>
    <row r="64" spans="1:30" x14ac:dyDescent="0.2">
      <c r="Y64" s="238"/>
      <c r="Z64" s="236"/>
      <c r="AA64" s="236"/>
      <c r="AB64" s="236"/>
      <c r="AC64" s="236"/>
      <c r="AD64" s="236"/>
    </row>
    <row r="65" spans="25:30" x14ac:dyDescent="0.2">
      <c r="Y65" s="238"/>
      <c r="Z65" s="236"/>
      <c r="AA65" s="236"/>
      <c r="AB65" s="236"/>
      <c r="AC65" s="236"/>
      <c r="AD65" s="236"/>
    </row>
    <row r="66" spans="25:30" x14ac:dyDescent="0.2">
      <c r="Y66" s="238"/>
      <c r="Z66" s="236"/>
      <c r="AA66" s="236"/>
      <c r="AB66" s="236"/>
      <c r="AC66" s="236"/>
      <c r="AD66" s="236"/>
    </row>
  </sheetData>
  <mergeCells count="15">
    <mergeCell ref="A52:G52"/>
    <mergeCell ref="A51:G51"/>
    <mergeCell ref="E8:G8"/>
    <mergeCell ref="A5:G5"/>
    <mergeCell ref="A6:G6"/>
    <mergeCell ref="E7:G7"/>
    <mergeCell ref="A30:F30"/>
    <mergeCell ref="D8:D9"/>
    <mergeCell ref="A8:A9"/>
    <mergeCell ref="B8:B9"/>
    <mergeCell ref="C8:C9"/>
    <mergeCell ref="A47:G47"/>
    <mergeCell ref="A48:G48"/>
    <mergeCell ref="A49:G49"/>
    <mergeCell ref="A50:G50"/>
  </mergeCells>
  <pageMargins left="0.11811023622047245" right="0.11811023622047245" top="0.35433070866141736" bottom="0.35433070866141736" header="0.31496062992125984" footer="0.31496062992125984"/>
  <pageSetup paperSize="9" scale="8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zoomScale="110" zoomScaleNormal="110" workbookViewId="0"/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7109375" style="36" customWidth="1"/>
    <col min="13" max="13" width="8.85546875" style="3" customWidth="1"/>
    <col min="14" max="14" width="9.85546875" style="36" customWidth="1"/>
    <col min="15" max="15" width="8.85546875" style="3" customWidth="1"/>
    <col min="16" max="16" width="9.140625" style="36" customWidth="1"/>
    <col min="17" max="17" width="9.85546875" style="3" customWidth="1"/>
    <col min="18" max="18" width="9.7109375" style="3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7" t="s">
        <v>2</v>
      </c>
      <c r="B1" s="17"/>
      <c r="C1" s="43"/>
      <c r="J1" s="17" t="s">
        <v>2</v>
      </c>
      <c r="K1" s="17"/>
      <c r="L1" s="43"/>
    </row>
    <row r="2" spans="1:18" x14ac:dyDescent="0.2">
      <c r="A2" s="17" t="s">
        <v>3</v>
      </c>
      <c r="B2" s="17"/>
      <c r="C2" s="43"/>
      <c r="J2" s="17" t="s">
        <v>3</v>
      </c>
      <c r="K2" s="17"/>
      <c r="L2" s="43"/>
    </row>
    <row r="3" spans="1:18" x14ac:dyDescent="0.2">
      <c r="A3" s="18" t="s">
        <v>0</v>
      </c>
      <c r="B3" s="18"/>
      <c r="C3" s="44"/>
      <c r="J3" s="18" t="s">
        <v>0</v>
      </c>
      <c r="K3" s="18"/>
      <c r="L3" s="44"/>
    </row>
    <row r="4" spans="1:18" x14ac:dyDescent="0.2">
      <c r="A4" s="18"/>
      <c r="B4" s="18"/>
      <c r="C4" s="44"/>
      <c r="J4" s="18"/>
      <c r="K4" s="18"/>
      <c r="L4" s="44"/>
    </row>
    <row r="5" spans="1:18" ht="9.75" hidden="1" customHeight="1" x14ac:dyDescent="0.2"/>
    <row r="6" spans="1:18" ht="12.75" x14ac:dyDescent="0.2">
      <c r="A6" s="272" t="s">
        <v>85</v>
      </c>
      <c r="B6" s="272"/>
      <c r="C6" s="272"/>
      <c r="D6" s="272"/>
      <c r="E6" s="272"/>
      <c r="F6" s="272"/>
      <c r="G6" s="272"/>
      <c r="H6" s="272"/>
      <c r="I6" s="272"/>
      <c r="J6" s="272" t="s">
        <v>86</v>
      </c>
      <c r="K6" s="272"/>
      <c r="L6" s="272"/>
      <c r="M6" s="272"/>
      <c r="N6" s="272"/>
      <c r="O6" s="272"/>
      <c r="P6" s="272"/>
      <c r="Q6" s="272"/>
      <c r="R6" s="272"/>
    </row>
    <row r="7" spans="1:18" ht="12.75" x14ac:dyDescent="0.2">
      <c r="A7" s="272" t="s">
        <v>87</v>
      </c>
      <c r="B7" s="272"/>
      <c r="C7" s="272"/>
      <c r="D7" s="272"/>
      <c r="E7" s="272"/>
      <c r="F7" s="272"/>
      <c r="G7" s="272"/>
      <c r="H7" s="272"/>
      <c r="I7" s="272"/>
      <c r="J7" s="272" t="s">
        <v>87</v>
      </c>
      <c r="K7" s="272"/>
      <c r="L7" s="272"/>
      <c r="M7" s="272"/>
      <c r="N7" s="272"/>
      <c r="O7" s="272"/>
      <c r="P7" s="272"/>
      <c r="Q7" s="272"/>
      <c r="R7" s="272"/>
    </row>
    <row r="8" spans="1:18" ht="12.75" x14ac:dyDescent="0.2">
      <c r="A8" s="273" t="s">
        <v>43</v>
      </c>
      <c r="B8" s="273"/>
      <c r="C8" s="273"/>
      <c r="D8" s="273"/>
      <c r="E8" s="273"/>
      <c r="F8" s="273"/>
      <c r="G8" s="273"/>
      <c r="H8" s="273"/>
      <c r="I8" s="273"/>
      <c r="J8" s="272" t="s">
        <v>41</v>
      </c>
      <c r="K8" s="272"/>
      <c r="L8" s="272"/>
      <c r="M8" s="272"/>
      <c r="N8" s="272"/>
      <c r="O8" s="272"/>
      <c r="P8" s="272"/>
      <c r="Q8" s="272"/>
      <c r="R8" s="272"/>
    </row>
    <row r="9" spans="1:18" ht="12.75" x14ac:dyDescent="0.2">
      <c r="A9" s="27"/>
      <c r="B9" s="27"/>
      <c r="C9" s="48"/>
      <c r="D9" s="27"/>
      <c r="E9" s="48"/>
      <c r="F9" s="27"/>
      <c r="G9" s="48"/>
      <c r="H9" s="27"/>
      <c r="I9" s="48"/>
      <c r="J9" s="272" t="s">
        <v>44</v>
      </c>
      <c r="K9" s="272"/>
      <c r="L9" s="272"/>
      <c r="M9" s="272"/>
      <c r="N9" s="272"/>
      <c r="O9" s="272"/>
      <c r="P9" s="272"/>
      <c r="Q9" s="272"/>
      <c r="R9" s="272"/>
    </row>
    <row r="10" spans="1:18" x14ac:dyDescent="0.2">
      <c r="A10" s="274" t="str">
        <f>'u OŽUJKU'!A6:F6</f>
        <v>za veljaču 2025. (isplata u ožujku 2025.)</v>
      </c>
      <c r="B10" s="274"/>
      <c r="C10" s="274"/>
      <c r="D10" s="274"/>
      <c r="E10" s="274"/>
      <c r="F10" s="274"/>
      <c r="G10" s="274"/>
      <c r="H10" s="274"/>
      <c r="I10" s="274"/>
      <c r="J10" s="1"/>
      <c r="K10" s="1"/>
      <c r="L10" s="49"/>
      <c r="M10" s="1"/>
      <c r="N10" s="49"/>
      <c r="O10" s="1"/>
      <c r="P10" s="49"/>
      <c r="Q10" s="1"/>
      <c r="R10" s="49"/>
    </row>
    <row r="11" spans="1:18" ht="12.75" customHeight="1" x14ac:dyDescent="0.2">
      <c r="J11" s="274" t="str">
        <f>A10</f>
        <v>za veljaču 2025. (isplata u ožujku 2025.)</v>
      </c>
      <c r="K11" s="274"/>
      <c r="L11" s="274"/>
      <c r="M11" s="274"/>
      <c r="N11" s="274"/>
      <c r="O11" s="274"/>
      <c r="P11" s="274"/>
      <c r="Q11" s="274"/>
      <c r="R11" s="274"/>
    </row>
    <row r="12" spans="1:18" ht="10.5" customHeight="1" x14ac:dyDescent="0.2">
      <c r="A12" s="18" t="s">
        <v>4</v>
      </c>
      <c r="J12" s="18" t="s">
        <v>5</v>
      </c>
    </row>
    <row r="13" spans="1:18" ht="12.75" customHeight="1" x14ac:dyDescent="0.2">
      <c r="A13" s="284" t="s">
        <v>89</v>
      </c>
      <c r="B13" s="275" t="s">
        <v>6</v>
      </c>
      <c r="C13" s="276"/>
      <c r="D13" s="276"/>
      <c r="E13" s="276"/>
      <c r="F13" s="276"/>
      <c r="G13" s="276"/>
      <c r="H13" s="276"/>
      <c r="I13" s="277"/>
      <c r="J13" s="284" t="s">
        <v>89</v>
      </c>
      <c r="K13" s="275" t="s">
        <v>6</v>
      </c>
      <c r="L13" s="276"/>
      <c r="M13" s="276"/>
      <c r="N13" s="276"/>
      <c r="O13" s="276"/>
      <c r="P13" s="276"/>
      <c r="Q13" s="276"/>
      <c r="R13" s="277"/>
    </row>
    <row r="14" spans="1:18" x14ac:dyDescent="0.2">
      <c r="A14" s="285"/>
      <c r="B14" s="275" t="s">
        <v>1</v>
      </c>
      <c r="C14" s="277"/>
      <c r="D14" s="275" t="s">
        <v>7</v>
      </c>
      <c r="E14" s="277"/>
      <c r="F14" s="275" t="s">
        <v>45</v>
      </c>
      <c r="G14" s="277"/>
      <c r="H14" s="275" t="s">
        <v>8</v>
      </c>
      <c r="I14" s="277"/>
      <c r="J14" s="285"/>
      <c r="K14" s="275" t="s">
        <v>1</v>
      </c>
      <c r="L14" s="277"/>
      <c r="M14" s="275" t="s">
        <v>71</v>
      </c>
      <c r="N14" s="277"/>
      <c r="O14" s="275" t="s">
        <v>45</v>
      </c>
      <c r="P14" s="277"/>
      <c r="Q14" s="275" t="s">
        <v>8</v>
      </c>
      <c r="R14" s="277"/>
    </row>
    <row r="15" spans="1:18" ht="39.75" customHeight="1" x14ac:dyDescent="0.2">
      <c r="A15" s="286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86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18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</row>
    <row r="17" spans="1:22" s="90" customFormat="1" x14ac:dyDescent="0.2">
      <c r="A17" s="106" t="s">
        <v>72</v>
      </c>
      <c r="B17" s="107">
        <v>74421</v>
      </c>
      <c r="C17" s="108">
        <v>35.47</v>
      </c>
      <c r="D17" s="109">
        <v>54070</v>
      </c>
      <c r="E17" s="110">
        <v>35.880000000000003</v>
      </c>
      <c r="F17" s="109">
        <v>3078</v>
      </c>
      <c r="G17" s="110">
        <v>40.51</v>
      </c>
      <c r="H17" s="109">
        <v>17273</v>
      </c>
      <c r="I17" s="111">
        <v>33.26</v>
      </c>
      <c r="J17" s="106" t="s">
        <v>72</v>
      </c>
      <c r="K17" s="107" t="s">
        <v>141</v>
      </c>
      <c r="L17" s="112" t="s">
        <v>142</v>
      </c>
      <c r="M17" s="109" t="s">
        <v>141</v>
      </c>
      <c r="N17" s="110" t="s">
        <v>142</v>
      </c>
      <c r="O17" s="109" t="s">
        <v>141</v>
      </c>
      <c r="P17" s="113" t="s">
        <v>142</v>
      </c>
      <c r="Q17" s="109" t="s">
        <v>141</v>
      </c>
      <c r="R17" s="111" t="s">
        <v>142</v>
      </c>
    </row>
    <row r="18" spans="1:22" s="90" customFormat="1" x14ac:dyDescent="0.2">
      <c r="A18" s="106" t="s">
        <v>73</v>
      </c>
      <c r="B18" s="107">
        <v>45847</v>
      </c>
      <c r="C18" s="112">
        <v>104.11</v>
      </c>
      <c r="D18" s="109">
        <v>33115</v>
      </c>
      <c r="E18" s="110">
        <v>104.51</v>
      </c>
      <c r="F18" s="109">
        <v>3041</v>
      </c>
      <c r="G18" s="110">
        <v>104.32</v>
      </c>
      <c r="H18" s="109">
        <v>9691</v>
      </c>
      <c r="I18" s="111">
        <v>102.65</v>
      </c>
      <c r="J18" s="106" t="s">
        <v>73</v>
      </c>
      <c r="K18" s="107">
        <v>1</v>
      </c>
      <c r="L18" s="112">
        <v>138.86000000000001</v>
      </c>
      <c r="M18" s="109" t="s">
        <v>141</v>
      </c>
      <c r="N18" s="110" t="s">
        <v>142</v>
      </c>
      <c r="O18" s="109">
        <v>1</v>
      </c>
      <c r="P18" s="110">
        <v>138.86000000000001</v>
      </c>
      <c r="Q18" s="109" t="s">
        <v>141</v>
      </c>
      <c r="R18" s="111" t="s">
        <v>142</v>
      </c>
    </row>
    <row r="19" spans="1:22" s="90" customFormat="1" x14ac:dyDescent="0.2">
      <c r="A19" s="106" t="s">
        <v>74</v>
      </c>
      <c r="B19" s="107">
        <v>37906</v>
      </c>
      <c r="C19" s="112">
        <v>170.64</v>
      </c>
      <c r="D19" s="109">
        <v>25649</v>
      </c>
      <c r="E19" s="110">
        <v>170.26</v>
      </c>
      <c r="F19" s="109">
        <v>3285</v>
      </c>
      <c r="G19" s="110">
        <v>172.07</v>
      </c>
      <c r="H19" s="109">
        <v>8972</v>
      </c>
      <c r="I19" s="111">
        <v>171.18</v>
      </c>
      <c r="J19" s="106" t="s">
        <v>74</v>
      </c>
      <c r="K19" s="107">
        <v>11</v>
      </c>
      <c r="L19" s="112">
        <v>173.64</v>
      </c>
      <c r="M19" s="109">
        <v>3</v>
      </c>
      <c r="N19" s="110">
        <v>174.37</v>
      </c>
      <c r="O19" s="109">
        <v>8</v>
      </c>
      <c r="P19" s="110">
        <v>173.37</v>
      </c>
      <c r="Q19" s="109" t="s">
        <v>141</v>
      </c>
      <c r="R19" s="111" t="s">
        <v>142</v>
      </c>
    </row>
    <row r="20" spans="1:22" s="90" customFormat="1" x14ac:dyDescent="0.2">
      <c r="A20" s="106" t="s">
        <v>75</v>
      </c>
      <c r="B20" s="107">
        <v>75424</v>
      </c>
      <c r="C20" s="112">
        <v>232.69</v>
      </c>
      <c r="D20" s="109">
        <v>47315</v>
      </c>
      <c r="E20" s="110">
        <v>231.8</v>
      </c>
      <c r="F20" s="109">
        <v>7033</v>
      </c>
      <c r="G20" s="110">
        <v>236.36</v>
      </c>
      <c r="H20" s="109">
        <v>21076</v>
      </c>
      <c r="I20" s="111">
        <v>233.44</v>
      </c>
      <c r="J20" s="106" t="s">
        <v>75</v>
      </c>
      <c r="K20" s="107">
        <v>36</v>
      </c>
      <c r="L20" s="112">
        <v>240.95</v>
      </c>
      <c r="M20" s="109">
        <v>3</v>
      </c>
      <c r="N20" s="110">
        <v>225.77</v>
      </c>
      <c r="O20" s="109">
        <v>28</v>
      </c>
      <c r="P20" s="110">
        <v>241.75</v>
      </c>
      <c r="Q20" s="109">
        <v>5</v>
      </c>
      <c r="R20" s="111">
        <v>245.61</v>
      </c>
      <c r="U20" s="114"/>
    </row>
    <row r="21" spans="1:22" s="90" customFormat="1" x14ac:dyDescent="0.2">
      <c r="A21" s="106" t="s">
        <v>76</v>
      </c>
      <c r="B21" s="107">
        <v>89186</v>
      </c>
      <c r="C21" s="112">
        <v>307.38</v>
      </c>
      <c r="D21" s="109">
        <v>55653</v>
      </c>
      <c r="E21" s="110">
        <v>307.94</v>
      </c>
      <c r="F21" s="109">
        <v>14916</v>
      </c>
      <c r="G21" s="110">
        <v>308.58</v>
      </c>
      <c r="H21" s="109">
        <v>18617</v>
      </c>
      <c r="I21" s="111">
        <v>304.75</v>
      </c>
      <c r="J21" s="106" t="s">
        <v>76</v>
      </c>
      <c r="K21" s="107">
        <v>68</v>
      </c>
      <c r="L21" s="112">
        <v>307.24</v>
      </c>
      <c r="M21" s="109" t="s">
        <v>141</v>
      </c>
      <c r="N21" s="110" t="s">
        <v>142</v>
      </c>
      <c r="O21" s="109">
        <v>57</v>
      </c>
      <c r="P21" s="110">
        <v>305.98</v>
      </c>
      <c r="Q21" s="109">
        <v>11</v>
      </c>
      <c r="R21" s="111">
        <v>313.76</v>
      </c>
      <c r="U21" s="114"/>
    </row>
    <row r="22" spans="1:22" s="90" customFormat="1" x14ac:dyDescent="0.2">
      <c r="A22" s="106" t="s">
        <v>77</v>
      </c>
      <c r="B22" s="107">
        <v>92932</v>
      </c>
      <c r="C22" s="112">
        <v>371.52</v>
      </c>
      <c r="D22" s="109">
        <v>61197</v>
      </c>
      <c r="E22" s="110">
        <v>372.67</v>
      </c>
      <c r="F22" s="109">
        <v>15431</v>
      </c>
      <c r="G22" s="110">
        <v>369</v>
      </c>
      <c r="H22" s="109">
        <v>16304</v>
      </c>
      <c r="I22" s="111">
        <v>369.56</v>
      </c>
      <c r="J22" s="106" t="s">
        <v>77</v>
      </c>
      <c r="K22" s="107">
        <v>128</v>
      </c>
      <c r="L22" s="112">
        <v>372.65</v>
      </c>
      <c r="M22" s="109">
        <v>1</v>
      </c>
      <c r="N22" s="110">
        <v>364.75</v>
      </c>
      <c r="O22" s="109">
        <v>98</v>
      </c>
      <c r="P22" s="110">
        <v>369.6</v>
      </c>
      <c r="Q22" s="109">
        <v>29</v>
      </c>
      <c r="R22" s="111">
        <v>383.22</v>
      </c>
      <c r="U22" s="114"/>
    </row>
    <row r="23" spans="1:22" s="90" customFormat="1" x14ac:dyDescent="0.2">
      <c r="A23" s="106" t="s">
        <v>78</v>
      </c>
      <c r="B23" s="107">
        <v>136000</v>
      </c>
      <c r="C23" s="112">
        <v>435.28</v>
      </c>
      <c r="D23" s="109">
        <v>89931</v>
      </c>
      <c r="E23" s="110">
        <v>434.62</v>
      </c>
      <c r="F23" s="109">
        <v>16049</v>
      </c>
      <c r="G23" s="110">
        <v>433.6</v>
      </c>
      <c r="H23" s="109">
        <v>30020</v>
      </c>
      <c r="I23" s="111">
        <v>438.15</v>
      </c>
      <c r="J23" s="106" t="s">
        <v>78</v>
      </c>
      <c r="K23" s="107">
        <v>1262</v>
      </c>
      <c r="L23" s="112">
        <v>445.84</v>
      </c>
      <c r="M23" s="109">
        <v>30</v>
      </c>
      <c r="N23" s="110">
        <v>436.58</v>
      </c>
      <c r="O23" s="109">
        <v>839</v>
      </c>
      <c r="P23" s="110">
        <v>448.76</v>
      </c>
      <c r="Q23" s="109">
        <v>393</v>
      </c>
      <c r="R23" s="111">
        <v>440.3</v>
      </c>
      <c r="U23" s="114"/>
      <c r="V23" s="113"/>
    </row>
    <row r="24" spans="1:22" s="90" customFormat="1" x14ac:dyDescent="0.2">
      <c r="A24" s="106" t="s">
        <v>79</v>
      </c>
      <c r="B24" s="107">
        <v>107664</v>
      </c>
      <c r="C24" s="112">
        <v>503.53</v>
      </c>
      <c r="D24" s="109">
        <v>81719</v>
      </c>
      <c r="E24" s="110">
        <v>503.7</v>
      </c>
      <c r="F24" s="109">
        <v>7980</v>
      </c>
      <c r="G24" s="110">
        <v>500.69</v>
      </c>
      <c r="H24" s="109">
        <v>17965</v>
      </c>
      <c r="I24" s="111">
        <v>504.02</v>
      </c>
      <c r="J24" s="106" t="s">
        <v>79</v>
      </c>
      <c r="K24" s="107">
        <v>1843</v>
      </c>
      <c r="L24" s="112">
        <v>506.93</v>
      </c>
      <c r="M24" s="109">
        <v>18</v>
      </c>
      <c r="N24" s="110">
        <v>516.75</v>
      </c>
      <c r="O24" s="109">
        <v>1343</v>
      </c>
      <c r="P24" s="110">
        <v>506.8</v>
      </c>
      <c r="Q24" s="109">
        <v>482</v>
      </c>
      <c r="R24" s="111">
        <v>506.93</v>
      </c>
    </row>
    <row r="25" spans="1:22" s="90" customFormat="1" x14ac:dyDescent="0.2">
      <c r="A25" s="106" t="s">
        <v>80</v>
      </c>
      <c r="B25" s="107">
        <v>110455</v>
      </c>
      <c r="C25" s="112">
        <v>568.79</v>
      </c>
      <c r="D25" s="109">
        <v>88143</v>
      </c>
      <c r="E25" s="110">
        <v>569.30999999999995</v>
      </c>
      <c r="F25" s="109">
        <v>9428</v>
      </c>
      <c r="G25" s="110">
        <v>566.17999999999995</v>
      </c>
      <c r="H25" s="109">
        <v>12884</v>
      </c>
      <c r="I25" s="111">
        <v>567.12</v>
      </c>
      <c r="J25" s="106" t="s">
        <v>80</v>
      </c>
      <c r="K25" s="107">
        <v>6519</v>
      </c>
      <c r="L25" s="112">
        <v>571.91</v>
      </c>
      <c r="M25" s="109">
        <v>2709</v>
      </c>
      <c r="N25" s="110">
        <v>570.96</v>
      </c>
      <c r="O25" s="109">
        <v>3409</v>
      </c>
      <c r="P25" s="110">
        <v>572.88</v>
      </c>
      <c r="Q25" s="109">
        <v>401</v>
      </c>
      <c r="R25" s="111">
        <v>570</v>
      </c>
      <c r="U25" s="115"/>
      <c r="V25" s="115"/>
    </row>
    <row r="26" spans="1:22" s="90" customFormat="1" x14ac:dyDescent="0.2">
      <c r="A26" s="106" t="s">
        <v>81</v>
      </c>
      <c r="B26" s="107">
        <v>89591</v>
      </c>
      <c r="C26" s="112">
        <v>633.63</v>
      </c>
      <c r="D26" s="109">
        <v>74498</v>
      </c>
      <c r="E26" s="110">
        <v>633.77</v>
      </c>
      <c r="F26" s="109">
        <v>3794</v>
      </c>
      <c r="G26" s="110">
        <v>631.57000000000005</v>
      </c>
      <c r="H26" s="109">
        <v>11299</v>
      </c>
      <c r="I26" s="111">
        <v>633.37</v>
      </c>
      <c r="J26" s="106" t="s">
        <v>81</v>
      </c>
      <c r="K26" s="107">
        <v>4600</v>
      </c>
      <c r="L26" s="112">
        <v>633.14</v>
      </c>
      <c r="M26" s="109">
        <v>1084</v>
      </c>
      <c r="N26" s="110">
        <v>630.4</v>
      </c>
      <c r="O26" s="109">
        <v>3053</v>
      </c>
      <c r="P26" s="110">
        <v>634.62</v>
      </c>
      <c r="Q26" s="109">
        <v>463</v>
      </c>
      <c r="R26" s="111">
        <v>629.79999999999995</v>
      </c>
    </row>
    <row r="27" spans="1:22" s="90" customFormat="1" x14ac:dyDescent="0.2">
      <c r="A27" s="106" t="s">
        <v>82</v>
      </c>
      <c r="B27" s="107">
        <v>114530</v>
      </c>
      <c r="C27" s="112">
        <v>728.98</v>
      </c>
      <c r="D27" s="109">
        <v>99158</v>
      </c>
      <c r="E27" s="110">
        <v>729.47</v>
      </c>
      <c r="F27" s="109">
        <v>3080</v>
      </c>
      <c r="G27" s="110">
        <v>720.37</v>
      </c>
      <c r="H27" s="109">
        <v>12292</v>
      </c>
      <c r="I27" s="111">
        <v>727.18</v>
      </c>
      <c r="J27" s="106" t="s">
        <v>82</v>
      </c>
      <c r="K27" s="107">
        <v>6752</v>
      </c>
      <c r="L27" s="112">
        <v>731.52</v>
      </c>
      <c r="M27" s="109">
        <v>787</v>
      </c>
      <c r="N27" s="110">
        <v>715.67</v>
      </c>
      <c r="O27" s="109">
        <v>5271</v>
      </c>
      <c r="P27" s="110">
        <v>733.84</v>
      </c>
      <c r="Q27" s="109">
        <v>694</v>
      </c>
      <c r="R27" s="111">
        <v>731.93</v>
      </c>
    </row>
    <row r="28" spans="1:22" s="90" customFormat="1" x14ac:dyDescent="0.2">
      <c r="A28" s="106" t="s">
        <v>83</v>
      </c>
      <c r="B28" s="107">
        <v>68932</v>
      </c>
      <c r="C28" s="108">
        <v>859.14</v>
      </c>
      <c r="D28" s="109">
        <v>62052</v>
      </c>
      <c r="E28" s="110">
        <v>859.38</v>
      </c>
      <c r="F28" s="109">
        <v>962</v>
      </c>
      <c r="G28" s="110">
        <v>856.08</v>
      </c>
      <c r="H28" s="109">
        <v>5918</v>
      </c>
      <c r="I28" s="111">
        <v>857.08</v>
      </c>
      <c r="J28" s="106" t="s">
        <v>83</v>
      </c>
      <c r="K28" s="107">
        <v>5600</v>
      </c>
      <c r="L28" s="108">
        <v>861.2</v>
      </c>
      <c r="M28" s="109">
        <v>209</v>
      </c>
      <c r="N28" s="110">
        <v>861.04</v>
      </c>
      <c r="O28" s="109">
        <v>4290</v>
      </c>
      <c r="P28" s="110">
        <v>862.99</v>
      </c>
      <c r="Q28" s="109">
        <v>1101</v>
      </c>
      <c r="R28" s="111">
        <v>854.28</v>
      </c>
    </row>
    <row r="29" spans="1:22" s="90" customFormat="1" x14ac:dyDescent="0.2">
      <c r="A29" s="106" t="s">
        <v>84</v>
      </c>
      <c r="B29" s="107">
        <v>44131</v>
      </c>
      <c r="C29" s="108">
        <v>992.32</v>
      </c>
      <c r="D29" s="109">
        <v>40126</v>
      </c>
      <c r="E29" s="110">
        <v>992.16</v>
      </c>
      <c r="F29" s="109">
        <v>451</v>
      </c>
      <c r="G29" s="110">
        <v>990.14</v>
      </c>
      <c r="H29" s="109">
        <v>3554</v>
      </c>
      <c r="I29" s="111">
        <v>994.36</v>
      </c>
      <c r="J29" s="106" t="s">
        <v>84</v>
      </c>
      <c r="K29" s="107">
        <v>5167</v>
      </c>
      <c r="L29" s="108">
        <v>1000.36</v>
      </c>
      <c r="M29" s="109">
        <v>110</v>
      </c>
      <c r="N29" s="110">
        <v>999.57</v>
      </c>
      <c r="O29" s="109">
        <v>3980</v>
      </c>
      <c r="P29" s="110">
        <v>1000.44</v>
      </c>
      <c r="Q29" s="109">
        <v>1077</v>
      </c>
      <c r="R29" s="111">
        <v>1000.18</v>
      </c>
    </row>
    <row r="30" spans="1:22" s="90" customFormat="1" x14ac:dyDescent="0.2">
      <c r="A30" s="106" t="s">
        <v>135</v>
      </c>
      <c r="B30" s="107">
        <v>17728</v>
      </c>
      <c r="C30" s="108">
        <v>1129.29</v>
      </c>
      <c r="D30" s="109">
        <v>15369</v>
      </c>
      <c r="E30" s="110">
        <v>1128.8900000000001</v>
      </c>
      <c r="F30" s="109">
        <v>214</v>
      </c>
      <c r="G30" s="110">
        <v>1126.8900000000001</v>
      </c>
      <c r="H30" s="109">
        <v>2145</v>
      </c>
      <c r="I30" s="111">
        <v>1132.3800000000001</v>
      </c>
      <c r="J30" s="106" t="s">
        <v>135</v>
      </c>
      <c r="K30" s="107">
        <v>5730</v>
      </c>
      <c r="L30" s="108">
        <v>1118.76</v>
      </c>
      <c r="M30" s="109">
        <v>123</v>
      </c>
      <c r="N30" s="110">
        <v>1106.5999999999999</v>
      </c>
      <c r="O30" s="109">
        <v>4725</v>
      </c>
      <c r="P30" s="110">
        <v>1118.32</v>
      </c>
      <c r="Q30" s="109">
        <v>882</v>
      </c>
      <c r="R30" s="111">
        <v>1122.79</v>
      </c>
    </row>
    <row r="31" spans="1:22" s="90" customFormat="1" x14ac:dyDescent="0.2">
      <c r="A31" s="106" t="s">
        <v>136</v>
      </c>
      <c r="B31" s="107">
        <v>11872</v>
      </c>
      <c r="C31" s="108">
        <v>1267.74</v>
      </c>
      <c r="D31" s="109">
        <v>10156</v>
      </c>
      <c r="E31" s="110">
        <v>1268.67</v>
      </c>
      <c r="F31" s="109">
        <v>136</v>
      </c>
      <c r="G31" s="110">
        <v>1268.69</v>
      </c>
      <c r="H31" s="109">
        <v>1580</v>
      </c>
      <c r="I31" s="111">
        <v>1261.7</v>
      </c>
      <c r="J31" s="106" t="s">
        <v>136</v>
      </c>
      <c r="K31" s="107">
        <v>6949</v>
      </c>
      <c r="L31" s="108">
        <v>1290.43</v>
      </c>
      <c r="M31" s="109">
        <v>97</v>
      </c>
      <c r="N31" s="110">
        <v>1280.56</v>
      </c>
      <c r="O31" s="109">
        <v>5669</v>
      </c>
      <c r="P31" s="110">
        <v>1295.18</v>
      </c>
      <c r="Q31" s="109">
        <v>1183</v>
      </c>
      <c r="R31" s="111">
        <v>1268.46</v>
      </c>
    </row>
    <row r="32" spans="1:22" s="90" customFormat="1" x14ac:dyDescent="0.2">
      <c r="A32" s="106" t="s">
        <v>137</v>
      </c>
      <c r="B32" s="107">
        <v>6454</v>
      </c>
      <c r="C32" s="108">
        <v>1418.78</v>
      </c>
      <c r="D32" s="109">
        <v>5879</v>
      </c>
      <c r="E32" s="110">
        <v>1418.43</v>
      </c>
      <c r="F32" s="109">
        <v>65</v>
      </c>
      <c r="G32" s="110">
        <v>1424.19</v>
      </c>
      <c r="H32" s="109">
        <v>510</v>
      </c>
      <c r="I32" s="111">
        <v>1422.13</v>
      </c>
      <c r="J32" s="106" t="s">
        <v>137</v>
      </c>
      <c r="K32" s="107">
        <v>4185</v>
      </c>
      <c r="L32" s="108">
        <v>1418.24</v>
      </c>
      <c r="M32" s="109">
        <v>39</v>
      </c>
      <c r="N32" s="110">
        <v>1405.93</v>
      </c>
      <c r="O32" s="109">
        <v>3286</v>
      </c>
      <c r="P32" s="110">
        <v>1418.83</v>
      </c>
      <c r="Q32" s="109">
        <v>860</v>
      </c>
      <c r="R32" s="111">
        <v>1416.57</v>
      </c>
    </row>
    <row r="33" spans="1:18" s="90" customFormat="1" x14ac:dyDescent="0.2">
      <c r="A33" s="106" t="s">
        <v>134</v>
      </c>
      <c r="B33" s="107">
        <v>11275</v>
      </c>
      <c r="C33" s="108">
        <v>1783.45</v>
      </c>
      <c r="D33" s="109">
        <v>10639</v>
      </c>
      <c r="E33" s="110">
        <v>1784.61</v>
      </c>
      <c r="F33" s="109">
        <v>59</v>
      </c>
      <c r="G33" s="110">
        <v>1734.01</v>
      </c>
      <c r="H33" s="109">
        <v>577</v>
      </c>
      <c r="I33" s="111">
        <v>1767.19</v>
      </c>
      <c r="J33" s="106" t="s">
        <v>134</v>
      </c>
      <c r="K33" s="107">
        <v>23426</v>
      </c>
      <c r="L33" s="108">
        <v>1842.91</v>
      </c>
      <c r="M33" s="109">
        <v>81</v>
      </c>
      <c r="N33" s="110">
        <v>1743.18</v>
      </c>
      <c r="O33" s="109">
        <v>15617</v>
      </c>
      <c r="P33" s="110">
        <v>1849.01</v>
      </c>
      <c r="Q33" s="109">
        <v>7728</v>
      </c>
      <c r="R33" s="111">
        <v>1831.61</v>
      </c>
    </row>
    <row r="34" spans="1:18" s="90" customFormat="1" x14ac:dyDescent="0.2">
      <c r="A34" s="116" t="s">
        <v>1</v>
      </c>
      <c r="B34" s="117">
        <v>1134348</v>
      </c>
      <c r="C34" s="118">
        <v>508.85</v>
      </c>
      <c r="D34" s="117">
        <v>854669</v>
      </c>
      <c r="E34" s="118">
        <v>539.79999999999995</v>
      </c>
      <c r="F34" s="117">
        <v>89002</v>
      </c>
      <c r="G34" s="118">
        <v>401.7</v>
      </c>
      <c r="H34" s="117">
        <v>190677</v>
      </c>
      <c r="I34" s="118">
        <v>420.12</v>
      </c>
      <c r="J34" s="116" t="s">
        <v>1</v>
      </c>
      <c r="K34" s="117">
        <v>72277</v>
      </c>
      <c r="L34" s="118">
        <v>1212.46</v>
      </c>
      <c r="M34" s="117">
        <v>5294</v>
      </c>
      <c r="N34" s="118">
        <v>673.13</v>
      </c>
      <c r="O34" s="117">
        <v>51674</v>
      </c>
      <c r="P34" s="118">
        <v>1213.8800000000001</v>
      </c>
      <c r="Q34" s="117">
        <v>15309</v>
      </c>
      <c r="R34" s="118">
        <v>1394.14</v>
      </c>
    </row>
    <row r="35" spans="1:18" s="90" customFormat="1" ht="18" customHeight="1" x14ac:dyDescent="0.15">
      <c r="A35" s="278"/>
      <c r="B35" s="278"/>
      <c r="C35" s="278"/>
      <c r="D35" s="278"/>
      <c r="E35" s="278"/>
      <c r="F35" s="278"/>
      <c r="G35" s="278"/>
      <c r="H35" s="132"/>
      <c r="I35" s="108"/>
      <c r="J35" s="283"/>
      <c r="K35" s="283"/>
      <c r="L35" s="283"/>
      <c r="M35" s="283"/>
      <c r="N35" s="283"/>
      <c r="O35" s="283"/>
      <c r="P35" s="283"/>
      <c r="Q35" s="132"/>
      <c r="R35" s="108"/>
    </row>
    <row r="36" spans="1:18" s="90" customFormat="1" ht="9.75" customHeight="1" x14ac:dyDescent="0.2">
      <c r="A36" s="96"/>
      <c r="B36" s="88"/>
      <c r="C36" s="88"/>
      <c r="D36" s="88"/>
      <c r="E36" s="88"/>
      <c r="F36" s="88"/>
      <c r="G36" s="88"/>
      <c r="H36" s="88"/>
      <c r="I36" s="89"/>
      <c r="J36" s="96"/>
      <c r="K36" s="88"/>
      <c r="L36" s="88"/>
      <c r="M36" s="88"/>
      <c r="N36" s="88"/>
      <c r="O36" s="88"/>
      <c r="P36" s="88"/>
      <c r="Q36" s="88"/>
      <c r="R36" s="89"/>
    </row>
    <row r="37" spans="1:18" s="90" customFormat="1" ht="8.25" customHeight="1" x14ac:dyDescent="0.2">
      <c r="A37" s="96"/>
      <c r="B37" s="91"/>
      <c r="C37" s="92"/>
      <c r="D37" s="92"/>
      <c r="E37" s="93"/>
      <c r="F37" s="94"/>
      <c r="G37" s="95"/>
      <c r="H37" s="94"/>
      <c r="I37" s="95"/>
      <c r="J37" s="96"/>
      <c r="K37" s="91"/>
      <c r="L37" s="92"/>
      <c r="M37" s="92"/>
      <c r="N37" s="93"/>
      <c r="O37" s="94"/>
      <c r="P37" s="95"/>
      <c r="Q37" s="94"/>
      <c r="R37" s="95"/>
    </row>
    <row r="38" spans="1:18" ht="9.75" customHeight="1" x14ac:dyDescent="0.2">
      <c r="A38" s="60"/>
      <c r="B38" s="62"/>
      <c r="C38" s="62"/>
      <c r="D38" s="62"/>
      <c r="E38" s="62"/>
      <c r="F38" s="62"/>
      <c r="G38" s="62"/>
      <c r="H38" s="62"/>
      <c r="I38" s="45"/>
      <c r="J38" s="60"/>
      <c r="K38" s="2"/>
      <c r="L38" s="45"/>
      <c r="M38" s="2"/>
      <c r="N38" s="45"/>
      <c r="O38" s="2"/>
      <c r="P38" s="45"/>
      <c r="Q38" s="2"/>
      <c r="R38" s="45"/>
    </row>
    <row r="39" spans="1:18" ht="7.5" customHeight="1" x14ac:dyDescent="0.2">
      <c r="A39" s="271"/>
      <c r="B39" s="271"/>
      <c r="C39" s="271"/>
      <c r="D39" s="271"/>
      <c r="E39" s="271"/>
      <c r="F39" s="271"/>
      <c r="G39" s="271"/>
      <c r="H39" s="62"/>
      <c r="I39" s="45"/>
      <c r="J39" s="271"/>
      <c r="K39" s="271"/>
      <c r="L39" s="271"/>
      <c r="M39" s="271"/>
      <c r="N39" s="271"/>
      <c r="O39" s="271"/>
      <c r="P39" s="271"/>
      <c r="Q39" s="218"/>
    </row>
    <row r="40" spans="1:18" ht="9.75" customHeight="1" x14ac:dyDescent="0.2">
      <c r="A40" s="271"/>
      <c r="B40" s="271"/>
      <c r="C40" s="271"/>
      <c r="D40" s="271"/>
      <c r="E40" s="271"/>
      <c r="F40" s="271"/>
      <c r="G40" s="271"/>
      <c r="H40" s="19"/>
      <c r="I40" s="20"/>
      <c r="J40" s="271"/>
      <c r="K40" s="271"/>
      <c r="L40" s="271"/>
      <c r="M40" s="271"/>
      <c r="N40" s="271"/>
      <c r="O40" s="271"/>
      <c r="P40" s="271"/>
      <c r="Q40" s="218"/>
    </row>
    <row r="41" spans="1:18" ht="12.75" x14ac:dyDescent="0.2">
      <c r="A41" s="272" t="s">
        <v>85</v>
      </c>
      <c r="B41" s="272"/>
      <c r="C41" s="272"/>
      <c r="D41" s="272"/>
      <c r="E41" s="272"/>
      <c r="F41" s="272"/>
      <c r="G41" s="272"/>
      <c r="H41" s="272"/>
      <c r="I41" s="272"/>
      <c r="J41" s="272" t="s">
        <v>18</v>
      </c>
      <c r="K41" s="272"/>
      <c r="L41" s="272"/>
      <c r="M41" s="272"/>
      <c r="N41" s="272"/>
      <c r="O41" s="272"/>
      <c r="P41" s="272"/>
      <c r="Q41" s="272"/>
      <c r="R41" s="272"/>
    </row>
    <row r="42" spans="1:18" ht="12.75" x14ac:dyDescent="0.2">
      <c r="A42" s="272" t="s">
        <v>87</v>
      </c>
      <c r="B42" s="272"/>
      <c r="C42" s="272"/>
      <c r="D42" s="272"/>
      <c r="E42" s="272"/>
      <c r="F42" s="272"/>
      <c r="G42" s="272"/>
      <c r="H42" s="272"/>
      <c r="I42" s="272"/>
      <c r="J42" s="272" t="s">
        <v>19</v>
      </c>
      <c r="K42" s="272"/>
      <c r="L42" s="272"/>
      <c r="M42" s="272"/>
      <c r="N42" s="272"/>
      <c r="O42" s="272"/>
      <c r="P42" s="272"/>
      <c r="Q42" s="272"/>
      <c r="R42" s="272"/>
    </row>
    <row r="43" spans="1:18" ht="12.75" x14ac:dyDescent="0.2">
      <c r="A43" s="272" t="s">
        <v>9</v>
      </c>
      <c r="B43" s="272"/>
      <c r="C43" s="272"/>
      <c r="D43" s="272"/>
      <c r="E43" s="272"/>
      <c r="F43" s="272"/>
      <c r="G43" s="272"/>
      <c r="H43" s="272"/>
      <c r="I43" s="272"/>
      <c r="J43" s="272" t="s">
        <v>49</v>
      </c>
      <c r="K43" s="272"/>
      <c r="L43" s="272"/>
      <c r="M43" s="272"/>
      <c r="N43" s="272"/>
      <c r="O43" s="272"/>
      <c r="P43" s="272"/>
      <c r="Q43" s="272"/>
      <c r="R43" s="272"/>
    </row>
    <row r="44" spans="1:18" ht="12.75" x14ac:dyDescent="0.2">
      <c r="A44" s="272" t="s">
        <v>46</v>
      </c>
      <c r="B44" s="272"/>
      <c r="C44" s="272"/>
      <c r="D44" s="272"/>
      <c r="E44" s="272"/>
      <c r="F44" s="272"/>
      <c r="G44" s="272"/>
      <c r="H44" s="272"/>
      <c r="I44" s="272"/>
      <c r="J44" s="272" t="s">
        <v>50</v>
      </c>
      <c r="K44" s="272"/>
      <c r="L44" s="272"/>
      <c r="M44" s="272"/>
      <c r="N44" s="272"/>
      <c r="O44" s="272"/>
      <c r="P44" s="272"/>
      <c r="Q44" s="272"/>
      <c r="R44" s="272"/>
    </row>
    <row r="45" spans="1:18" ht="10.5" customHeight="1" x14ac:dyDescent="0.2">
      <c r="A45" s="1"/>
      <c r="B45" s="1"/>
      <c r="C45" s="49"/>
      <c r="D45" s="1"/>
      <c r="E45" s="49"/>
      <c r="F45" s="1"/>
      <c r="G45" s="49"/>
      <c r="H45" s="1"/>
      <c r="I45" s="49"/>
      <c r="J45" s="281"/>
      <c r="K45" s="281"/>
      <c r="L45" s="281"/>
      <c r="M45" s="281"/>
      <c r="N45" s="281"/>
      <c r="O45" s="281"/>
      <c r="P45" s="281"/>
      <c r="Q45" s="281"/>
      <c r="R45" s="281"/>
    </row>
    <row r="46" spans="1:18" ht="12.75" customHeight="1" x14ac:dyDescent="0.2">
      <c r="A46" s="274" t="str">
        <f>A10</f>
        <v>za veljaču 2025. (isplata u ožujku 2025.)</v>
      </c>
      <c r="B46" s="274"/>
      <c r="C46" s="274"/>
      <c r="D46" s="274"/>
      <c r="E46" s="274"/>
      <c r="F46" s="274"/>
      <c r="G46" s="274"/>
      <c r="H46" s="274"/>
      <c r="I46" s="274"/>
      <c r="J46" s="287" t="str">
        <f>A10</f>
        <v>za veljaču 2025. (isplata u ožujku 2025.)</v>
      </c>
      <c r="K46" s="287"/>
      <c r="L46" s="287"/>
      <c r="M46" s="287"/>
      <c r="N46" s="287"/>
      <c r="O46" s="287"/>
      <c r="P46" s="287"/>
      <c r="Q46" s="287"/>
      <c r="R46" s="287"/>
    </row>
    <row r="47" spans="1:18" x14ac:dyDescent="0.2">
      <c r="A47" s="18" t="s">
        <v>10</v>
      </c>
      <c r="E47" s="36" t="s">
        <v>11</v>
      </c>
      <c r="J47" s="18" t="s">
        <v>12</v>
      </c>
    </row>
    <row r="48" spans="1:18" ht="12" customHeight="1" x14ac:dyDescent="0.2">
      <c r="A48" s="284" t="s">
        <v>89</v>
      </c>
      <c r="B48" s="279" t="s">
        <v>6</v>
      </c>
      <c r="C48" s="288"/>
      <c r="D48" s="288"/>
      <c r="E48" s="288"/>
      <c r="F48" s="288"/>
      <c r="G48" s="288"/>
      <c r="H48" s="288"/>
      <c r="I48" s="280"/>
      <c r="J48" s="284" t="s">
        <v>89</v>
      </c>
      <c r="K48" s="279" t="s">
        <v>6</v>
      </c>
      <c r="L48" s="288"/>
      <c r="M48" s="288"/>
      <c r="N48" s="288"/>
      <c r="O48" s="288"/>
      <c r="P48" s="288"/>
      <c r="Q48" s="288"/>
      <c r="R48" s="280"/>
    </row>
    <row r="49" spans="1:19" x14ac:dyDescent="0.2">
      <c r="A49" s="285"/>
      <c r="B49" s="279" t="s">
        <v>1</v>
      </c>
      <c r="C49" s="280"/>
      <c r="D49" s="279" t="s">
        <v>7</v>
      </c>
      <c r="E49" s="280"/>
      <c r="F49" s="279" t="s">
        <v>45</v>
      </c>
      <c r="G49" s="280"/>
      <c r="H49" s="279" t="s">
        <v>8</v>
      </c>
      <c r="I49" s="280"/>
      <c r="J49" s="285"/>
      <c r="K49" s="279" t="s">
        <v>1</v>
      </c>
      <c r="L49" s="280"/>
      <c r="M49" s="279" t="s">
        <v>7</v>
      </c>
      <c r="N49" s="280"/>
      <c r="O49" s="279" t="s">
        <v>45</v>
      </c>
      <c r="P49" s="280"/>
      <c r="Q49" s="279" t="s">
        <v>8</v>
      </c>
      <c r="R49" s="280"/>
    </row>
    <row r="50" spans="1:19" ht="39.75" customHeight="1" x14ac:dyDescent="0.2">
      <c r="A50" s="286"/>
      <c r="B50" s="86" t="s">
        <v>13</v>
      </c>
      <c r="C50" s="84" t="s">
        <v>88</v>
      </c>
      <c r="D50" s="87" t="s">
        <v>13</v>
      </c>
      <c r="E50" s="84" t="s">
        <v>88</v>
      </c>
      <c r="F50" s="87" t="s">
        <v>13</v>
      </c>
      <c r="G50" s="84" t="s">
        <v>88</v>
      </c>
      <c r="H50" s="87" t="s">
        <v>14</v>
      </c>
      <c r="I50" s="84" t="s">
        <v>88</v>
      </c>
      <c r="J50" s="286"/>
      <c r="K50" s="86" t="s">
        <v>13</v>
      </c>
      <c r="L50" s="84" t="s">
        <v>88</v>
      </c>
      <c r="M50" s="87" t="s">
        <v>13</v>
      </c>
      <c r="N50" s="84" t="s">
        <v>88</v>
      </c>
      <c r="O50" s="87" t="s">
        <v>13</v>
      </c>
      <c r="P50" s="84" t="s">
        <v>88</v>
      </c>
      <c r="Q50" s="87" t="s">
        <v>14</v>
      </c>
      <c r="R50" s="84" t="s">
        <v>88</v>
      </c>
    </row>
    <row r="51" spans="1:19" s="129" customFormat="1" ht="9" customHeight="1" x14ac:dyDescent="0.2">
      <c r="A51" s="127">
        <v>0</v>
      </c>
      <c r="B51" s="128">
        <v>1</v>
      </c>
      <c r="C51" s="128">
        <v>2</v>
      </c>
      <c r="D51" s="128">
        <v>3</v>
      </c>
      <c r="E51" s="128">
        <v>4</v>
      </c>
      <c r="F51" s="128">
        <v>5</v>
      </c>
      <c r="G51" s="128">
        <v>6</v>
      </c>
      <c r="H51" s="128">
        <v>7</v>
      </c>
      <c r="I51" s="128">
        <v>8</v>
      </c>
      <c r="J51" s="127">
        <v>0</v>
      </c>
      <c r="K51" s="128">
        <v>1</v>
      </c>
      <c r="L51" s="128">
        <v>2</v>
      </c>
      <c r="M51" s="128">
        <v>3</v>
      </c>
      <c r="N51" s="128">
        <v>4</v>
      </c>
      <c r="O51" s="128">
        <v>5</v>
      </c>
      <c r="P51" s="128">
        <v>6</v>
      </c>
      <c r="Q51" s="128">
        <v>7</v>
      </c>
      <c r="R51" s="128">
        <v>8</v>
      </c>
    </row>
    <row r="52" spans="1:19" s="90" customFormat="1" x14ac:dyDescent="0.2">
      <c r="A52" s="106" t="s">
        <v>72</v>
      </c>
      <c r="B52" s="107" t="s">
        <v>141</v>
      </c>
      <c r="C52" s="112" t="s">
        <v>142</v>
      </c>
      <c r="D52" s="109" t="s">
        <v>141</v>
      </c>
      <c r="E52" s="110" t="s">
        <v>142</v>
      </c>
      <c r="F52" s="109" t="s">
        <v>141</v>
      </c>
      <c r="G52" s="113" t="s">
        <v>142</v>
      </c>
      <c r="H52" s="109" t="s">
        <v>141</v>
      </c>
      <c r="I52" s="111" t="s">
        <v>142</v>
      </c>
      <c r="J52" s="106" t="s">
        <v>72</v>
      </c>
      <c r="K52" s="119">
        <v>18</v>
      </c>
      <c r="L52" s="95">
        <v>38.15</v>
      </c>
      <c r="M52" s="121"/>
      <c r="N52" s="92"/>
      <c r="O52" s="121">
        <v>17</v>
      </c>
      <c r="P52" s="92">
        <v>36.81</v>
      </c>
      <c r="Q52" s="121">
        <v>1</v>
      </c>
      <c r="R52" s="122">
        <v>60.9</v>
      </c>
    </row>
    <row r="53" spans="1:19" s="90" customFormat="1" x14ac:dyDescent="0.2">
      <c r="A53" s="106" t="s">
        <v>73</v>
      </c>
      <c r="B53" s="107">
        <v>6</v>
      </c>
      <c r="C53" s="112">
        <v>120.95</v>
      </c>
      <c r="D53" s="109" t="s">
        <v>141</v>
      </c>
      <c r="E53" s="110" t="s">
        <v>142</v>
      </c>
      <c r="F53" s="109">
        <v>2</v>
      </c>
      <c r="G53" s="110">
        <v>128.37</v>
      </c>
      <c r="H53" s="109">
        <v>4</v>
      </c>
      <c r="I53" s="111">
        <v>117.23</v>
      </c>
      <c r="J53" s="106" t="s">
        <v>73</v>
      </c>
      <c r="K53" s="119">
        <v>57</v>
      </c>
      <c r="L53" s="95">
        <v>113.19</v>
      </c>
      <c r="M53" s="121"/>
      <c r="N53" s="92"/>
      <c r="O53" s="121">
        <v>48</v>
      </c>
      <c r="P53" s="92">
        <v>112.2</v>
      </c>
      <c r="Q53" s="121">
        <v>9</v>
      </c>
      <c r="R53" s="122">
        <v>118.48</v>
      </c>
      <c r="S53" s="123"/>
    </row>
    <row r="54" spans="1:19" s="90" customFormat="1" x14ac:dyDescent="0.2">
      <c r="A54" s="106" t="s">
        <v>74</v>
      </c>
      <c r="B54" s="107">
        <v>16</v>
      </c>
      <c r="C54" s="112">
        <v>172.14</v>
      </c>
      <c r="D54" s="109" t="s">
        <v>141</v>
      </c>
      <c r="E54" s="110" t="s">
        <v>142</v>
      </c>
      <c r="F54" s="109">
        <v>14</v>
      </c>
      <c r="G54" s="110">
        <v>173.22</v>
      </c>
      <c r="H54" s="109">
        <v>2</v>
      </c>
      <c r="I54" s="111">
        <v>164.61</v>
      </c>
      <c r="J54" s="106" t="s">
        <v>74</v>
      </c>
      <c r="K54" s="119">
        <v>112</v>
      </c>
      <c r="L54" s="124">
        <v>174.16</v>
      </c>
      <c r="M54" s="121"/>
      <c r="N54" s="92"/>
      <c r="O54" s="121">
        <v>98</v>
      </c>
      <c r="P54" s="92">
        <v>172.85</v>
      </c>
      <c r="Q54" s="121">
        <v>14</v>
      </c>
      <c r="R54" s="122">
        <v>183.36</v>
      </c>
      <c r="S54" s="123"/>
    </row>
    <row r="55" spans="1:19" s="90" customFormat="1" x14ac:dyDescent="0.2">
      <c r="A55" s="106" t="s">
        <v>75</v>
      </c>
      <c r="B55" s="107">
        <v>62</v>
      </c>
      <c r="C55" s="112">
        <v>241.86</v>
      </c>
      <c r="D55" s="109">
        <v>15</v>
      </c>
      <c r="E55" s="110">
        <v>253.48</v>
      </c>
      <c r="F55" s="109">
        <v>42</v>
      </c>
      <c r="G55" s="110">
        <v>238.5</v>
      </c>
      <c r="H55" s="109">
        <v>5</v>
      </c>
      <c r="I55" s="111">
        <v>235.17</v>
      </c>
      <c r="J55" s="106" t="s">
        <v>75</v>
      </c>
      <c r="K55" s="119">
        <v>197</v>
      </c>
      <c r="L55" s="124">
        <v>234.51</v>
      </c>
      <c r="M55" s="121"/>
      <c r="N55" s="92"/>
      <c r="O55" s="121">
        <v>150</v>
      </c>
      <c r="P55" s="92">
        <v>234.26</v>
      </c>
      <c r="Q55" s="121">
        <v>47</v>
      </c>
      <c r="R55" s="122">
        <v>235.31</v>
      </c>
      <c r="S55" s="123"/>
    </row>
    <row r="56" spans="1:19" s="90" customFormat="1" x14ac:dyDescent="0.2">
      <c r="A56" s="106" t="s">
        <v>76</v>
      </c>
      <c r="B56" s="107">
        <v>216</v>
      </c>
      <c r="C56" s="112">
        <v>309.45</v>
      </c>
      <c r="D56" s="109">
        <v>98</v>
      </c>
      <c r="E56" s="110">
        <v>308.72000000000003</v>
      </c>
      <c r="F56" s="109">
        <v>104</v>
      </c>
      <c r="G56" s="110">
        <v>308.86</v>
      </c>
      <c r="H56" s="109">
        <v>14</v>
      </c>
      <c r="I56" s="111">
        <v>318.97000000000003</v>
      </c>
      <c r="J56" s="106" t="s">
        <v>76</v>
      </c>
      <c r="K56" s="119">
        <v>319</v>
      </c>
      <c r="L56" s="124">
        <v>309.36</v>
      </c>
      <c r="M56" s="121"/>
      <c r="N56" s="92"/>
      <c r="O56" s="121">
        <v>274</v>
      </c>
      <c r="P56" s="92">
        <v>309.25</v>
      </c>
      <c r="Q56" s="121">
        <v>45</v>
      </c>
      <c r="R56" s="122">
        <v>309.98</v>
      </c>
      <c r="S56" s="123"/>
    </row>
    <row r="57" spans="1:19" s="90" customFormat="1" x14ac:dyDescent="0.2">
      <c r="A57" s="106" t="s">
        <v>77</v>
      </c>
      <c r="B57" s="107">
        <v>284</v>
      </c>
      <c r="C57" s="112">
        <v>371.56</v>
      </c>
      <c r="D57" s="109">
        <v>81</v>
      </c>
      <c r="E57" s="110">
        <v>371.07</v>
      </c>
      <c r="F57" s="109">
        <v>185</v>
      </c>
      <c r="G57" s="110">
        <v>371.5</v>
      </c>
      <c r="H57" s="109">
        <v>18</v>
      </c>
      <c r="I57" s="111">
        <v>374.29</v>
      </c>
      <c r="J57" s="106" t="s">
        <v>77</v>
      </c>
      <c r="K57" s="119">
        <v>580</v>
      </c>
      <c r="L57" s="124">
        <v>373.3</v>
      </c>
      <c r="M57" s="121"/>
      <c r="N57" s="92"/>
      <c r="O57" s="121">
        <v>431</v>
      </c>
      <c r="P57" s="92">
        <v>374.84</v>
      </c>
      <c r="Q57" s="121">
        <v>149</v>
      </c>
      <c r="R57" s="122">
        <v>368.85</v>
      </c>
      <c r="S57" s="123"/>
    </row>
    <row r="58" spans="1:19" s="90" customFormat="1" x14ac:dyDescent="0.2">
      <c r="A58" s="106" t="s">
        <v>78</v>
      </c>
      <c r="B58" s="107">
        <v>399</v>
      </c>
      <c r="C58" s="112">
        <v>437.24</v>
      </c>
      <c r="D58" s="109">
        <v>59</v>
      </c>
      <c r="E58" s="110">
        <v>434.21</v>
      </c>
      <c r="F58" s="109">
        <v>302</v>
      </c>
      <c r="G58" s="110">
        <v>437.49</v>
      </c>
      <c r="H58" s="109">
        <v>38</v>
      </c>
      <c r="I58" s="111">
        <v>440</v>
      </c>
      <c r="J58" s="106" t="s">
        <v>78</v>
      </c>
      <c r="K58" s="119">
        <v>736</v>
      </c>
      <c r="L58" s="124">
        <v>437.33</v>
      </c>
      <c r="M58" s="121"/>
      <c r="N58" s="92"/>
      <c r="O58" s="121">
        <v>652</v>
      </c>
      <c r="P58" s="92">
        <v>437.86</v>
      </c>
      <c r="Q58" s="121">
        <v>84</v>
      </c>
      <c r="R58" s="122">
        <v>433.29</v>
      </c>
      <c r="S58" s="123"/>
    </row>
    <row r="59" spans="1:19" s="90" customFormat="1" x14ac:dyDescent="0.2">
      <c r="A59" s="106" t="s">
        <v>79</v>
      </c>
      <c r="B59" s="107">
        <v>686</v>
      </c>
      <c r="C59" s="112">
        <v>511.11</v>
      </c>
      <c r="D59" s="109">
        <v>117</v>
      </c>
      <c r="E59" s="110">
        <v>519.66</v>
      </c>
      <c r="F59" s="109">
        <v>499</v>
      </c>
      <c r="G59" s="110">
        <v>509.6</v>
      </c>
      <c r="H59" s="109">
        <v>70</v>
      </c>
      <c r="I59" s="111">
        <v>507.58</v>
      </c>
      <c r="J59" s="106" t="s">
        <v>79</v>
      </c>
      <c r="K59" s="119">
        <v>1090</v>
      </c>
      <c r="L59" s="124">
        <v>508.07</v>
      </c>
      <c r="M59" s="121"/>
      <c r="N59" s="92"/>
      <c r="O59" s="121">
        <v>1008</v>
      </c>
      <c r="P59" s="92">
        <v>508.36</v>
      </c>
      <c r="Q59" s="121">
        <v>82</v>
      </c>
      <c r="R59" s="122">
        <v>504.49</v>
      </c>
      <c r="S59" s="123"/>
    </row>
    <row r="60" spans="1:19" s="90" customFormat="1" x14ac:dyDescent="0.2">
      <c r="A60" s="106" t="s">
        <v>80</v>
      </c>
      <c r="B60" s="107">
        <v>1447</v>
      </c>
      <c r="C60" s="112">
        <v>573.98</v>
      </c>
      <c r="D60" s="109">
        <v>468</v>
      </c>
      <c r="E60" s="110">
        <v>574.87</v>
      </c>
      <c r="F60" s="109">
        <v>864</v>
      </c>
      <c r="G60" s="110">
        <v>574.02</v>
      </c>
      <c r="H60" s="109">
        <v>115</v>
      </c>
      <c r="I60" s="111">
        <v>570.04</v>
      </c>
      <c r="J60" s="106" t="s">
        <v>80</v>
      </c>
      <c r="K60" s="119">
        <v>591</v>
      </c>
      <c r="L60" s="124">
        <v>567.67999999999995</v>
      </c>
      <c r="M60" s="121"/>
      <c r="N60" s="92"/>
      <c r="O60" s="121">
        <v>474</v>
      </c>
      <c r="P60" s="92">
        <v>567.49</v>
      </c>
      <c r="Q60" s="121">
        <v>117</v>
      </c>
      <c r="R60" s="122">
        <v>568.44000000000005</v>
      </c>
      <c r="S60" s="123"/>
    </row>
    <row r="61" spans="1:19" s="90" customFormat="1" x14ac:dyDescent="0.2">
      <c r="A61" s="106" t="s">
        <v>81</v>
      </c>
      <c r="B61" s="107">
        <v>2810</v>
      </c>
      <c r="C61" s="112">
        <v>636.76</v>
      </c>
      <c r="D61" s="109">
        <v>942</v>
      </c>
      <c r="E61" s="110">
        <v>636.29999999999995</v>
      </c>
      <c r="F61" s="109">
        <v>1693</v>
      </c>
      <c r="G61" s="110">
        <v>637.01</v>
      </c>
      <c r="H61" s="109">
        <v>175</v>
      </c>
      <c r="I61" s="111">
        <v>636.87</v>
      </c>
      <c r="J61" s="106" t="s">
        <v>81</v>
      </c>
      <c r="K61" s="119">
        <v>784</v>
      </c>
      <c r="L61" s="124">
        <v>637.64</v>
      </c>
      <c r="M61" s="121"/>
      <c r="N61" s="92"/>
      <c r="O61" s="121">
        <v>651</v>
      </c>
      <c r="P61" s="92">
        <v>636.77</v>
      </c>
      <c r="Q61" s="121">
        <v>133</v>
      </c>
      <c r="R61" s="122">
        <v>641.91</v>
      </c>
      <c r="S61" s="123"/>
    </row>
    <row r="62" spans="1:19" s="90" customFormat="1" x14ac:dyDescent="0.2">
      <c r="A62" s="106" t="s">
        <v>82</v>
      </c>
      <c r="B62" s="107">
        <v>3484</v>
      </c>
      <c r="C62" s="112">
        <v>730.49</v>
      </c>
      <c r="D62" s="109">
        <v>1440</v>
      </c>
      <c r="E62" s="110">
        <v>732.8</v>
      </c>
      <c r="F62" s="109">
        <v>1796</v>
      </c>
      <c r="G62" s="110">
        <v>728.03</v>
      </c>
      <c r="H62" s="109">
        <v>248</v>
      </c>
      <c r="I62" s="111">
        <v>734.95</v>
      </c>
      <c r="J62" s="106" t="s">
        <v>82</v>
      </c>
      <c r="K62" s="119">
        <v>789</v>
      </c>
      <c r="L62" s="95">
        <v>742.66</v>
      </c>
      <c r="M62" s="121"/>
      <c r="N62" s="92"/>
      <c r="O62" s="121">
        <v>589</v>
      </c>
      <c r="P62" s="92">
        <v>738.05</v>
      </c>
      <c r="Q62" s="121">
        <v>200</v>
      </c>
      <c r="R62" s="122">
        <v>756.25</v>
      </c>
      <c r="S62" s="123"/>
    </row>
    <row r="63" spans="1:19" s="90" customFormat="1" x14ac:dyDescent="0.2">
      <c r="A63" s="106" t="s">
        <v>83</v>
      </c>
      <c r="B63" s="107">
        <v>2601</v>
      </c>
      <c r="C63" s="108">
        <v>860.38</v>
      </c>
      <c r="D63" s="109">
        <v>1212</v>
      </c>
      <c r="E63" s="110">
        <v>861.06</v>
      </c>
      <c r="F63" s="109">
        <v>1152</v>
      </c>
      <c r="G63" s="110">
        <v>859.94</v>
      </c>
      <c r="H63" s="109">
        <v>237</v>
      </c>
      <c r="I63" s="111">
        <v>859.03</v>
      </c>
      <c r="J63" s="106" t="s">
        <v>83</v>
      </c>
      <c r="K63" s="119">
        <v>609</v>
      </c>
      <c r="L63" s="95">
        <v>851.78</v>
      </c>
      <c r="M63" s="121"/>
      <c r="N63" s="92"/>
      <c r="O63" s="121">
        <v>503</v>
      </c>
      <c r="P63" s="92">
        <v>847.32</v>
      </c>
      <c r="Q63" s="121">
        <v>106</v>
      </c>
      <c r="R63" s="122">
        <v>872.94</v>
      </c>
      <c r="S63" s="123"/>
    </row>
    <row r="64" spans="1:19" s="90" customFormat="1" x14ac:dyDescent="0.2">
      <c r="A64" s="106" t="s">
        <v>84</v>
      </c>
      <c r="B64" s="107">
        <v>1780</v>
      </c>
      <c r="C64" s="108">
        <v>997.59</v>
      </c>
      <c r="D64" s="109">
        <v>1030</v>
      </c>
      <c r="E64" s="110">
        <v>1001.45</v>
      </c>
      <c r="F64" s="109">
        <v>583</v>
      </c>
      <c r="G64" s="110">
        <v>988.78</v>
      </c>
      <c r="H64" s="109">
        <v>167</v>
      </c>
      <c r="I64" s="111">
        <v>1004.48</v>
      </c>
      <c r="J64" s="106" t="s">
        <v>84</v>
      </c>
      <c r="K64" s="119">
        <v>700</v>
      </c>
      <c r="L64" s="95">
        <v>997.12</v>
      </c>
      <c r="M64" s="121"/>
      <c r="N64" s="92"/>
      <c r="O64" s="121">
        <v>609</v>
      </c>
      <c r="P64" s="92">
        <v>997.31</v>
      </c>
      <c r="Q64" s="121">
        <v>91</v>
      </c>
      <c r="R64" s="122">
        <v>995.88</v>
      </c>
      <c r="S64" s="123"/>
    </row>
    <row r="65" spans="1:19" s="90" customFormat="1" x14ac:dyDescent="0.2">
      <c r="A65" s="106" t="s">
        <v>135</v>
      </c>
      <c r="B65" s="107">
        <v>911</v>
      </c>
      <c r="C65" s="108">
        <v>1127.96</v>
      </c>
      <c r="D65" s="109">
        <v>612</v>
      </c>
      <c r="E65" s="110">
        <v>1128.3499999999999</v>
      </c>
      <c r="F65" s="109">
        <v>197</v>
      </c>
      <c r="G65" s="110">
        <v>1123.99</v>
      </c>
      <c r="H65" s="109">
        <v>102</v>
      </c>
      <c r="I65" s="111">
        <v>1133.3399999999999</v>
      </c>
      <c r="J65" s="106" t="s">
        <v>135</v>
      </c>
      <c r="K65" s="119">
        <v>282</v>
      </c>
      <c r="L65" s="95">
        <v>1130.99</v>
      </c>
      <c r="M65" s="121"/>
      <c r="N65" s="92"/>
      <c r="O65" s="121">
        <v>231</v>
      </c>
      <c r="P65" s="92">
        <v>1129.46</v>
      </c>
      <c r="Q65" s="121">
        <v>51</v>
      </c>
      <c r="R65" s="122">
        <v>1137.8800000000001</v>
      </c>
      <c r="S65" s="123"/>
    </row>
    <row r="66" spans="1:19" s="90" customFormat="1" x14ac:dyDescent="0.2">
      <c r="A66" s="106" t="s">
        <v>136</v>
      </c>
      <c r="B66" s="107">
        <v>603</v>
      </c>
      <c r="C66" s="108">
        <v>1269.71</v>
      </c>
      <c r="D66" s="109">
        <v>472</v>
      </c>
      <c r="E66" s="110">
        <v>1270.8</v>
      </c>
      <c r="F66" s="109">
        <v>67</v>
      </c>
      <c r="G66" s="110">
        <v>1262.81</v>
      </c>
      <c r="H66" s="109">
        <v>64</v>
      </c>
      <c r="I66" s="111">
        <v>1268.8699999999999</v>
      </c>
      <c r="J66" s="106" t="s">
        <v>136</v>
      </c>
      <c r="K66" s="119">
        <v>240</v>
      </c>
      <c r="L66" s="95">
        <v>1265.22</v>
      </c>
      <c r="M66" s="121"/>
      <c r="N66" s="92"/>
      <c r="O66" s="121">
        <v>223</v>
      </c>
      <c r="P66" s="92">
        <v>1263.3399999999999</v>
      </c>
      <c r="Q66" s="121">
        <v>17</v>
      </c>
      <c r="R66" s="122">
        <v>1289.96</v>
      </c>
      <c r="S66" s="123"/>
    </row>
    <row r="67" spans="1:19" s="90" customFormat="1" x14ac:dyDescent="0.2">
      <c r="A67" s="106" t="s">
        <v>137</v>
      </c>
      <c r="B67" s="107">
        <v>372</v>
      </c>
      <c r="C67" s="108">
        <v>1417.42</v>
      </c>
      <c r="D67" s="109">
        <v>296</v>
      </c>
      <c r="E67" s="110">
        <v>1416.7</v>
      </c>
      <c r="F67" s="109">
        <v>39</v>
      </c>
      <c r="G67" s="110">
        <v>1410.46</v>
      </c>
      <c r="H67" s="109">
        <v>37</v>
      </c>
      <c r="I67" s="111">
        <v>1430.44</v>
      </c>
      <c r="J67" s="106" t="s">
        <v>137</v>
      </c>
      <c r="K67" s="119">
        <v>141</v>
      </c>
      <c r="L67" s="95">
        <v>1422.48</v>
      </c>
      <c r="M67" s="121"/>
      <c r="N67" s="92"/>
      <c r="O67" s="121">
        <v>124</v>
      </c>
      <c r="P67" s="92">
        <v>1419.98</v>
      </c>
      <c r="Q67" s="121">
        <v>17</v>
      </c>
      <c r="R67" s="122">
        <v>1440.68</v>
      </c>
      <c r="S67" s="123"/>
    </row>
    <row r="68" spans="1:19" s="90" customFormat="1" x14ac:dyDescent="0.2">
      <c r="A68" s="106" t="s">
        <v>134</v>
      </c>
      <c r="B68" s="107">
        <v>483</v>
      </c>
      <c r="C68" s="108">
        <v>1792.45</v>
      </c>
      <c r="D68" s="109">
        <v>330</v>
      </c>
      <c r="E68" s="110">
        <v>1798.69</v>
      </c>
      <c r="F68" s="109">
        <v>91</v>
      </c>
      <c r="G68" s="110">
        <v>1795.03</v>
      </c>
      <c r="H68" s="109">
        <v>62</v>
      </c>
      <c r="I68" s="111">
        <v>1755.44</v>
      </c>
      <c r="J68" s="106" t="s">
        <v>134</v>
      </c>
      <c r="K68" s="119">
        <v>158</v>
      </c>
      <c r="L68" s="95">
        <v>1685.29</v>
      </c>
      <c r="M68" s="121"/>
      <c r="N68" s="92"/>
      <c r="O68" s="121">
        <v>144</v>
      </c>
      <c r="P68" s="92">
        <v>1682.48</v>
      </c>
      <c r="Q68" s="121">
        <v>14</v>
      </c>
      <c r="R68" s="122">
        <v>1714.19</v>
      </c>
      <c r="S68" s="123"/>
    </row>
    <row r="69" spans="1:19" s="90" customFormat="1" x14ac:dyDescent="0.2">
      <c r="A69" s="116" t="s">
        <v>1</v>
      </c>
      <c r="B69" s="117">
        <v>16160</v>
      </c>
      <c r="C69" s="118">
        <v>809.44</v>
      </c>
      <c r="D69" s="117">
        <v>7172</v>
      </c>
      <c r="E69" s="118">
        <v>899.69</v>
      </c>
      <c r="F69" s="117">
        <v>7630</v>
      </c>
      <c r="G69" s="118">
        <v>717.35</v>
      </c>
      <c r="H69" s="117">
        <v>1358</v>
      </c>
      <c r="I69" s="118">
        <v>850.23</v>
      </c>
      <c r="J69" s="116" t="s">
        <v>1</v>
      </c>
      <c r="K69" s="125">
        <v>7403</v>
      </c>
      <c r="L69" s="126">
        <v>674.22</v>
      </c>
      <c r="M69" s="125"/>
      <c r="N69" s="126"/>
      <c r="O69" s="125">
        <v>6226</v>
      </c>
      <c r="P69" s="126">
        <v>677.01</v>
      </c>
      <c r="Q69" s="125">
        <v>1177</v>
      </c>
      <c r="R69" s="126">
        <v>659.44</v>
      </c>
      <c r="S69" s="123"/>
    </row>
    <row r="70" spans="1:19" s="22" customFormat="1" ht="11.25" customHeight="1" x14ac:dyDescent="0.2">
      <c r="A70" s="61"/>
      <c r="B70" s="21"/>
      <c r="C70" s="9"/>
      <c r="D70" s="9"/>
      <c r="E70" s="47"/>
      <c r="F70" s="23"/>
      <c r="G70" s="11"/>
      <c r="H70" s="23"/>
      <c r="I70" s="11"/>
      <c r="J70" s="61"/>
      <c r="K70" s="21"/>
      <c r="L70" s="9"/>
      <c r="M70" s="9"/>
      <c r="N70" s="47"/>
      <c r="O70" s="23"/>
      <c r="P70" s="11"/>
      <c r="Q70" s="23"/>
      <c r="R70" s="11"/>
    </row>
    <row r="71" spans="1:19" s="22" customFormat="1" ht="7.5" customHeight="1" x14ac:dyDescent="0.2">
      <c r="A71" s="282"/>
      <c r="B71" s="282"/>
      <c r="C71" s="282"/>
      <c r="D71" s="282"/>
      <c r="E71" s="282"/>
      <c r="F71" s="282"/>
      <c r="G71" s="282"/>
      <c r="H71" s="133"/>
      <c r="I71" s="133"/>
      <c r="J71" s="283"/>
      <c r="K71" s="283"/>
      <c r="L71" s="283"/>
      <c r="M71" s="283"/>
      <c r="N71" s="283"/>
      <c r="O71" s="283"/>
      <c r="P71" s="283"/>
      <c r="Q71" s="23"/>
      <c r="R71" s="11"/>
    </row>
    <row r="72" spans="1:19" ht="10.5" customHeight="1" x14ac:dyDescent="0.2">
      <c r="A72" s="96"/>
      <c r="B72" s="2"/>
      <c r="C72" s="45"/>
      <c r="D72" s="2"/>
      <c r="E72" s="45"/>
      <c r="F72" s="2"/>
      <c r="G72" s="45"/>
      <c r="H72" s="2"/>
      <c r="I72" s="45"/>
      <c r="J72" s="96"/>
      <c r="K72" s="2"/>
      <c r="L72" s="45"/>
      <c r="M72" s="2"/>
      <c r="N72" s="45"/>
      <c r="O72" s="2"/>
      <c r="P72" s="45"/>
      <c r="Q72" s="2"/>
      <c r="R72" s="45"/>
    </row>
    <row r="73" spans="1:19" ht="7.5" customHeight="1" x14ac:dyDescent="0.2">
      <c r="A73" s="96"/>
      <c r="B73" s="19"/>
      <c r="C73" s="20"/>
      <c r="D73" s="19"/>
      <c r="E73" s="20"/>
      <c r="F73" s="19"/>
      <c r="G73" s="20"/>
      <c r="H73" s="19"/>
      <c r="I73" s="20"/>
      <c r="J73" s="96"/>
      <c r="K73" s="6"/>
      <c r="L73" s="46"/>
      <c r="M73" s="6"/>
      <c r="N73" s="46"/>
      <c r="O73" s="6"/>
      <c r="P73" s="46"/>
      <c r="Q73" s="6"/>
      <c r="R73" s="46"/>
    </row>
    <row r="74" spans="1:19" ht="10.5" customHeight="1" x14ac:dyDescent="0.2">
      <c r="A74" s="60"/>
      <c r="B74" s="6"/>
      <c r="C74" s="46"/>
      <c r="D74" s="6"/>
      <c r="E74" s="46"/>
      <c r="F74" s="6"/>
      <c r="G74" s="46"/>
      <c r="H74" s="6"/>
      <c r="I74" s="46"/>
      <c r="J74" s="60"/>
      <c r="K74" s="6"/>
      <c r="L74" s="46"/>
      <c r="M74" s="6"/>
      <c r="N74" s="46"/>
      <c r="O74" s="6"/>
      <c r="P74" s="46"/>
      <c r="Q74" s="6"/>
      <c r="R74" s="46"/>
    </row>
    <row r="75" spans="1:19" x14ac:dyDescent="0.2">
      <c r="A75" s="271"/>
      <c r="B75" s="271"/>
      <c r="C75" s="271"/>
      <c r="D75" s="271"/>
      <c r="E75" s="271"/>
      <c r="F75" s="271"/>
      <c r="G75" s="271"/>
      <c r="H75" s="6"/>
      <c r="I75" s="46"/>
      <c r="J75" s="271"/>
      <c r="K75" s="271"/>
      <c r="L75" s="271"/>
      <c r="M75" s="271"/>
      <c r="N75" s="271"/>
      <c r="O75" s="271"/>
      <c r="P75" s="271"/>
      <c r="Q75" s="6"/>
      <c r="R75" s="46"/>
    </row>
    <row r="76" spans="1:19" ht="8.25" customHeight="1" x14ac:dyDescent="0.2">
      <c r="A76" s="271"/>
      <c r="B76" s="271"/>
      <c r="C76" s="271"/>
      <c r="D76" s="271"/>
      <c r="E76" s="271"/>
      <c r="F76" s="271"/>
      <c r="G76" s="271"/>
      <c r="H76" s="6"/>
      <c r="I76" s="46"/>
      <c r="J76" s="271"/>
      <c r="K76" s="271"/>
      <c r="L76" s="271"/>
      <c r="M76" s="271"/>
      <c r="N76" s="271"/>
      <c r="O76" s="271"/>
      <c r="P76" s="271"/>
      <c r="Q76" s="6"/>
      <c r="R76" s="46"/>
    </row>
    <row r="77" spans="1:19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19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19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19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  <row r="83" spans="1:18" x14ac:dyDescent="0.2">
      <c r="A83" s="6"/>
      <c r="B83" s="6"/>
      <c r="C83" s="46"/>
      <c r="D83" s="6"/>
      <c r="E83" s="46"/>
      <c r="F83" s="6"/>
      <c r="G83" s="46"/>
      <c r="H83" s="6"/>
      <c r="I83" s="46"/>
      <c r="J83" s="6"/>
      <c r="K83" s="6"/>
      <c r="L83" s="46"/>
      <c r="M83" s="6"/>
      <c r="N83" s="46"/>
      <c r="O83" s="6"/>
      <c r="P83" s="46"/>
      <c r="Q83" s="6"/>
      <c r="R83" s="46"/>
    </row>
  </sheetData>
  <mergeCells count="52">
    <mergeCell ref="A71:G71"/>
    <mergeCell ref="J71:P71"/>
    <mergeCell ref="J35:P35"/>
    <mergeCell ref="J13:J15"/>
    <mergeCell ref="A48:A50"/>
    <mergeCell ref="J48:J50"/>
    <mergeCell ref="A46:I46"/>
    <mergeCell ref="J46:R46"/>
    <mergeCell ref="B48:I48"/>
    <mergeCell ref="K48:R48"/>
    <mergeCell ref="B49:C49"/>
    <mergeCell ref="D49:E49"/>
    <mergeCell ref="F49:G49"/>
    <mergeCell ref="H49:I49"/>
    <mergeCell ref="K49:L49"/>
    <mergeCell ref="A13:A15"/>
    <mergeCell ref="M49:N49"/>
    <mergeCell ref="O49:P49"/>
    <mergeCell ref="Q49:R49"/>
    <mergeCell ref="J45:R45"/>
    <mergeCell ref="A42:I42"/>
    <mergeCell ref="J42:R42"/>
    <mergeCell ref="A43:I43"/>
    <mergeCell ref="J43:R43"/>
    <mergeCell ref="A44:I44"/>
    <mergeCell ref="J44:R44"/>
    <mergeCell ref="A35:G35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A75:G76"/>
    <mergeCell ref="J75:P76"/>
    <mergeCell ref="A39:G40"/>
    <mergeCell ref="J39:P40"/>
    <mergeCell ref="A6:I6"/>
    <mergeCell ref="J6:R6"/>
    <mergeCell ref="A7:I7"/>
    <mergeCell ref="J7:R7"/>
    <mergeCell ref="A8:I8"/>
    <mergeCell ref="J8:R8"/>
    <mergeCell ref="A41:I41"/>
    <mergeCell ref="J41:R41"/>
    <mergeCell ref="J9:R9"/>
    <mergeCell ref="A10:I10"/>
    <mergeCell ref="J11:R11"/>
    <mergeCell ref="B13:I13"/>
  </mergeCells>
  <pageMargins left="0.59055118110236227" right="0.39370078740157483" top="0.39370078740157483" bottom="0.19685039370078741" header="0.31496062992125984" footer="0.31496062992125984"/>
  <pageSetup paperSize="9" scale="87" fitToWidth="0" orientation="portrait" r:id="rId1"/>
  <colBreaks count="1" manualBreakCount="1">
    <brk id="9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zoomScale="110" zoomScaleNormal="110" workbookViewId="0"/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42578125" style="36" customWidth="1"/>
    <col min="13" max="13" width="8.85546875" style="3" customWidth="1"/>
    <col min="14" max="14" width="9.5703125" style="36" customWidth="1"/>
    <col min="15" max="15" width="8.85546875" style="3" customWidth="1"/>
    <col min="16" max="16" width="9.42578125" style="36" customWidth="1"/>
    <col min="17" max="17" width="9.85546875" style="3" customWidth="1"/>
    <col min="18" max="18" width="9.7109375" style="36" customWidth="1"/>
    <col min="19" max="22" width="9.140625" style="3" customWidth="1"/>
    <col min="23" max="23" width="9.140625" style="35" customWidth="1"/>
    <col min="24" max="24" width="9.140625" style="3" customWidth="1"/>
    <col min="25" max="16384" width="9.140625" style="3"/>
  </cols>
  <sheetData>
    <row r="1" spans="1:23" x14ac:dyDescent="0.2">
      <c r="A1" s="17" t="s">
        <v>2</v>
      </c>
      <c r="B1" s="17"/>
      <c r="C1" s="43"/>
      <c r="J1" s="17" t="s">
        <v>2</v>
      </c>
      <c r="K1" s="17"/>
      <c r="L1" s="43"/>
    </row>
    <row r="2" spans="1:23" x14ac:dyDescent="0.2">
      <c r="A2" s="17" t="s">
        <v>3</v>
      </c>
      <c r="B2" s="17"/>
      <c r="C2" s="43"/>
      <c r="J2" s="17" t="s">
        <v>3</v>
      </c>
      <c r="K2" s="17"/>
      <c r="L2" s="43"/>
    </row>
    <row r="3" spans="1:23" x14ac:dyDescent="0.2">
      <c r="A3" s="18" t="s">
        <v>0</v>
      </c>
      <c r="B3" s="18"/>
      <c r="C3" s="44"/>
      <c r="J3" s="18" t="s">
        <v>0</v>
      </c>
      <c r="K3" s="18"/>
      <c r="L3" s="44"/>
    </row>
    <row r="4" spans="1:23" ht="6.75" customHeight="1" x14ac:dyDescent="0.2">
      <c r="A4" s="18"/>
      <c r="B4" s="18"/>
      <c r="C4" s="44"/>
      <c r="J4" s="18"/>
      <c r="K4" s="18"/>
      <c r="L4" s="44"/>
    </row>
    <row r="5" spans="1:23" ht="15.75" customHeight="1" x14ac:dyDescent="0.2"/>
    <row r="6" spans="1:23" ht="12.75" x14ac:dyDescent="0.2">
      <c r="A6" s="272" t="s">
        <v>16</v>
      </c>
      <c r="B6" s="272"/>
      <c r="C6" s="272"/>
      <c r="D6" s="272"/>
      <c r="E6" s="272"/>
      <c r="F6" s="272"/>
      <c r="G6" s="272"/>
      <c r="H6" s="272"/>
      <c r="I6" s="272"/>
      <c r="J6" s="272" t="s">
        <v>17</v>
      </c>
      <c r="K6" s="272"/>
      <c r="L6" s="272"/>
      <c r="M6" s="272"/>
      <c r="N6" s="272"/>
      <c r="O6" s="272"/>
      <c r="P6" s="272"/>
      <c r="Q6" s="272"/>
      <c r="R6" s="272"/>
    </row>
    <row r="7" spans="1:23" ht="12.75" x14ac:dyDescent="0.2">
      <c r="A7" s="272" t="s">
        <v>15</v>
      </c>
      <c r="B7" s="272"/>
      <c r="C7" s="272"/>
      <c r="D7" s="272"/>
      <c r="E7" s="272"/>
      <c r="F7" s="272"/>
      <c r="G7" s="272"/>
      <c r="H7" s="272"/>
      <c r="I7" s="272"/>
      <c r="J7" s="272" t="s">
        <v>15</v>
      </c>
      <c r="K7" s="272"/>
      <c r="L7" s="272"/>
      <c r="M7" s="272"/>
      <c r="N7" s="272"/>
      <c r="O7" s="272"/>
      <c r="P7" s="272"/>
      <c r="Q7" s="272"/>
      <c r="R7" s="272"/>
    </row>
    <row r="8" spans="1:23" ht="12.75" x14ac:dyDescent="0.2">
      <c r="A8" s="273" t="s">
        <v>43</v>
      </c>
      <c r="B8" s="273"/>
      <c r="C8" s="273"/>
      <c r="D8" s="273"/>
      <c r="E8" s="273"/>
      <c r="F8" s="273"/>
      <c r="G8" s="273"/>
      <c r="H8" s="273"/>
      <c r="I8" s="273"/>
      <c r="J8" s="272" t="s">
        <v>41</v>
      </c>
      <c r="K8" s="272"/>
      <c r="L8" s="272"/>
      <c r="M8" s="272"/>
      <c r="N8" s="272"/>
      <c r="O8" s="272"/>
      <c r="P8" s="272"/>
      <c r="Q8" s="272"/>
      <c r="R8" s="272"/>
    </row>
    <row r="9" spans="1:23" ht="12.75" x14ac:dyDescent="0.2">
      <c r="A9" s="273" t="s">
        <v>47</v>
      </c>
      <c r="B9" s="273"/>
      <c r="C9" s="273"/>
      <c r="D9" s="273"/>
      <c r="E9" s="273"/>
      <c r="F9" s="273"/>
      <c r="G9" s="273"/>
      <c r="H9" s="273"/>
      <c r="I9" s="273"/>
      <c r="J9" s="272" t="s">
        <v>44</v>
      </c>
      <c r="K9" s="272"/>
      <c r="L9" s="272"/>
      <c r="M9" s="272"/>
      <c r="N9" s="272"/>
      <c r="O9" s="272"/>
      <c r="P9" s="272"/>
      <c r="Q9" s="272"/>
      <c r="R9" s="272"/>
    </row>
    <row r="10" spans="1:23" ht="12.75" x14ac:dyDescent="0.2">
      <c r="A10" s="274" t="str">
        <f>'u OŽUJKU 2025.-prema svotama'!A10:I10</f>
        <v>za veljaču 2025. (isplata u ožujku 2025.)</v>
      </c>
      <c r="B10" s="274"/>
      <c r="C10" s="274"/>
      <c r="D10" s="274"/>
      <c r="E10" s="274"/>
      <c r="F10" s="274"/>
      <c r="G10" s="274"/>
      <c r="H10" s="274"/>
      <c r="I10" s="274"/>
      <c r="J10" s="273" t="s">
        <v>47</v>
      </c>
      <c r="K10" s="273"/>
      <c r="L10" s="273"/>
      <c r="M10" s="273"/>
      <c r="N10" s="273"/>
      <c r="O10" s="273"/>
      <c r="P10" s="273"/>
      <c r="Q10" s="273"/>
      <c r="R10" s="273"/>
    </row>
    <row r="11" spans="1:23" ht="12" customHeight="1" x14ac:dyDescent="0.2">
      <c r="J11" s="274" t="str">
        <f>A10</f>
        <v>za veljaču 2025. (isplata u ožujku 2025.)</v>
      </c>
      <c r="K11" s="274"/>
      <c r="L11" s="274"/>
      <c r="M11" s="274"/>
      <c r="N11" s="274"/>
      <c r="O11" s="274"/>
      <c r="P11" s="274"/>
      <c r="Q11" s="274"/>
      <c r="R11" s="274"/>
    </row>
    <row r="12" spans="1:23" x14ac:dyDescent="0.2">
      <c r="A12" s="18" t="s">
        <v>4</v>
      </c>
      <c r="J12" s="18" t="s">
        <v>5</v>
      </c>
    </row>
    <row r="13" spans="1:23" ht="12" customHeight="1" x14ac:dyDescent="0.2">
      <c r="A13" s="284" t="s">
        <v>89</v>
      </c>
      <c r="B13" s="275" t="s">
        <v>6</v>
      </c>
      <c r="C13" s="276"/>
      <c r="D13" s="276"/>
      <c r="E13" s="276"/>
      <c r="F13" s="276"/>
      <c r="G13" s="276"/>
      <c r="H13" s="276"/>
      <c r="I13" s="277"/>
      <c r="J13" s="284" t="s">
        <v>89</v>
      </c>
      <c r="K13" s="275" t="s">
        <v>6</v>
      </c>
      <c r="L13" s="276"/>
      <c r="M13" s="276"/>
      <c r="N13" s="276"/>
      <c r="O13" s="276"/>
      <c r="P13" s="276"/>
      <c r="Q13" s="276"/>
      <c r="R13" s="277"/>
    </row>
    <row r="14" spans="1:23" x14ac:dyDescent="0.2">
      <c r="A14" s="285"/>
      <c r="B14" s="275" t="s">
        <v>1</v>
      </c>
      <c r="C14" s="277"/>
      <c r="D14" s="275" t="s">
        <v>7</v>
      </c>
      <c r="E14" s="277"/>
      <c r="F14" s="275" t="s">
        <v>45</v>
      </c>
      <c r="G14" s="277"/>
      <c r="H14" s="275" t="s">
        <v>8</v>
      </c>
      <c r="I14" s="277"/>
      <c r="J14" s="285"/>
      <c r="K14" s="275" t="s">
        <v>1</v>
      </c>
      <c r="L14" s="277"/>
      <c r="M14" s="275" t="s">
        <v>71</v>
      </c>
      <c r="N14" s="277"/>
      <c r="O14" s="275" t="s">
        <v>45</v>
      </c>
      <c r="P14" s="277"/>
      <c r="Q14" s="275" t="s">
        <v>8</v>
      </c>
      <c r="R14" s="277"/>
    </row>
    <row r="15" spans="1:23" ht="30.75" customHeight="1" x14ac:dyDescent="0.2">
      <c r="A15" s="286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86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23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  <c r="W16" s="130"/>
    </row>
    <row r="17" spans="1:23" s="90" customFormat="1" x14ac:dyDescent="0.2">
      <c r="A17" s="106" t="s">
        <v>72</v>
      </c>
      <c r="B17" s="107">
        <v>1756</v>
      </c>
      <c r="C17" s="108">
        <v>51.65</v>
      </c>
      <c r="D17" s="109">
        <v>736</v>
      </c>
      <c r="E17" s="110">
        <v>51.73</v>
      </c>
      <c r="F17" s="109">
        <v>714</v>
      </c>
      <c r="G17" s="110">
        <v>53.36</v>
      </c>
      <c r="H17" s="109">
        <v>306</v>
      </c>
      <c r="I17" s="111">
        <v>47.49</v>
      </c>
      <c r="J17" s="106" t="s">
        <v>72</v>
      </c>
      <c r="K17" s="107" t="s">
        <v>141</v>
      </c>
      <c r="L17" s="112" t="s">
        <v>142</v>
      </c>
      <c r="M17" s="109" t="s">
        <v>141</v>
      </c>
      <c r="N17" s="110" t="s">
        <v>142</v>
      </c>
      <c r="O17" s="109" t="s">
        <v>141</v>
      </c>
      <c r="P17" s="113" t="s">
        <v>142</v>
      </c>
      <c r="Q17" s="109" t="s">
        <v>141</v>
      </c>
      <c r="R17" s="111" t="s">
        <v>142</v>
      </c>
      <c r="W17" s="97"/>
    </row>
    <row r="18" spans="1:23" s="90" customFormat="1" x14ac:dyDescent="0.2">
      <c r="A18" s="106" t="s">
        <v>73</v>
      </c>
      <c r="B18" s="107">
        <v>4339</v>
      </c>
      <c r="C18" s="112">
        <v>118.07</v>
      </c>
      <c r="D18" s="109">
        <v>1704</v>
      </c>
      <c r="E18" s="110">
        <v>128.4</v>
      </c>
      <c r="F18" s="109">
        <v>1299</v>
      </c>
      <c r="G18" s="110">
        <v>106.16</v>
      </c>
      <c r="H18" s="109">
        <v>1336</v>
      </c>
      <c r="I18" s="111">
        <v>116.46</v>
      </c>
      <c r="J18" s="106" t="s">
        <v>73</v>
      </c>
      <c r="K18" s="107">
        <v>1</v>
      </c>
      <c r="L18" s="112">
        <v>138.86000000000001</v>
      </c>
      <c r="M18" s="109" t="s">
        <v>141</v>
      </c>
      <c r="N18" s="110" t="s">
        <v>142</v>
      </c>
      <c r="O18" s="109">
        <v>1</v>
      </c>
      <c r="P18" s="110">
        <v>138.86000000000001</v>
      </c>
      <c r="Q18" s="109" t="s">
        <v>141</v>
      </c>
      <c r="R18" s="111" t="s">
        <v>142</v>
      </c>
      <c r="W18" s="131">
        <f>C34-'u OŽUJKU'!F21</f>
        <v>0</v>
      </c>
    </row>
    <row r="19" spans="1:23" s="90" customFormat="1" x14ac:dyDescent="0.2">
      <c r="A19" s="106" t="s">
        <v>74</v>
      </c>
      <c r="B19" s="107">
        <v>13905</v>
      </c>
      <c r="C19" s="112">
        <v>174.42</v>
      </c>
      <c r="D19" s="109">
        <v>4888</v>
      </c>
      <c r="E19" s="110">
        <v>175.35</v>
      </c>
      <c r="F19" s="109">
        <v>2800</v>
      </c>
      <c r="G19" s="110">
        <v>173.98</v>
      </c>
      <c r="H19" s="109">
        <v>6217</v>
      </c>
      <c r="I19" s="111">
        <v>173.89</v>
      </c>
      <c r="J19" s="106" t="s">
        <v>74</v>
      </c>
      <c r="K19" s="107">
        <v>11</v>
      </c>
      <c r="L19" s="112">
        <v>173.64</v>
      </c>
      <c r="M19" s="109">
        <v>3</v>
      </c>
      <c r="N19" s="110">
        <v>174.37</v>
      </c>
      <c r="O19" s="109">
        <v>8</v>
      </c>
      <c r="P19" s="110">
        <v>173.37</v>
      </c>
      <c r="Q19" s="109" t="s">
        <v>141</v>
      </c>
      <c r="R19" s="111" t="s">
        <v>142</v>
      </c>
      <c r="W19" s="97"/>
    </row>
    <row r="20" spans="1:23" s="90" customFormat="1" x14ac:dyDescent="0.2">
      <c r="A20" s="106" t="s">
        <v>75</v>
      </c>
      <c r="B20" s="107">
        <v>61337</v>
      </c>
      <c r="C20" s="112">
        <v>233.12</v>
      </c>
      <c r="D20" s="109">
        <v>34821</v>
      </c>
      <c r="E20" s="110">
        <v>232.16</v>
      </c>
      <c r="F20" s="109">
        <v>6904</v>
      </c>
      <c r="G20" s="110">
        <v>236.59</v>
      </c>
      <c r="H20" s="109">
        <v>19612</v>
      </c>
      <c r="I20" s="111">
        <v>233.61</v>
      </c>
      <c r="J20" s="106" t="s">
        <v>75</v>
      </c>
      <c r="K20" s="107">
        <v>35</v>
      </c>
      <c r="L20" s="112">
        <v>241.44</v>
      </c>
      <c r="M20" s="109">
        <v>3</v>
      </c>
      <c r="N20" s="110">
        <v>225.77</v>
      </c>
      <c r="O20" s="109">
        <v>27</v>
      </c>
      <c r="P20" s="110">
        <v>242.42</v>
      </c>
      <c r="Q20" s="109">
        <v>5</v>
      </c>
      <c r="R20" s="111">
        <v>245.61</v>
      </c>
      <c r="W20" s="97"/>
    </row>
    <row r="21" spans="1:23" s="90" customFormat="1" x14ac:dyDescent="0.2">
      <c r="A21" s="106" t="s">
        <v>76</v>
      </c>
      <c r="B21" s="107">
        <v>79943</v>
      </c>
      <c r="C21" s="112">
        <v>307.81</v>
      </c>
      <c r="D21" s="109">
        <v>47540</v>
      </c>
      <c r="E21" s="110">
        <v>308.66000000000003</v>
      </c>
      <c r="F21" s="109">
        <v>14873</v>
      </c>
      <c r="G21" s="110">
        <v>308.61</v>
      </c>
      <c r="H21" s="109">
        <v>17530</v>
      </c>
      <c r="I21" s="111">
        <v>304.8</v>
      </c>
      <c r="J21" s="106" t="s">
        <v>76</v>
      </c>
      <c r="K21" s="107">
        <v>66</v>
      </c>
      <c r="L21" s="112">
        <v>307.70999999999998</v>
      </c>
      <c r="M21" s="109" t="s">
        <v>141</v>
      </c>
      <c r="N21" s="110" t="s">
        <v>142</v>
      </c>
      <c r="O21" s="109">
        <v>55</v>
      </c>
      <c r="P21" s="110">
        <v>306.5</v>
      </c>
      <c r="Q21" s="109">
        <v>11</v>
      </c>
      <c r="R21" s="111">
        <v>313.76</v>
      </c>
      <c r="W21" s="97"/>
    </row>
    <row r="22" spans="1:23" s="90" customFormat="1" x14ac:dyDescent="0.2">
      <c r="A22" s="106" t="s">
        <v>77</v>
      </c>
      <c r="B22" s="107">
        <v>86596</v>
      </c>
      <c r="C22" s="112">
        <v>371.71</v>
      </c>
      <c r="D22" s="109">
        <v>55601</v>
      </c>
      <c r="E22" s="110">
        <v>373.04</v>
      </c>
      <c r="F22" s="109">
        <v>15420</v>
      </c>
      <c r="G22" s="110">
        <v>369</v>
      </c>
      <c r="H22" s="109">
        <v>15575</v>
      </c>
      <c r="I22" s="111">
        <v>369.62</v>
      </c>
      <c r="J22" s="106" t="s">
        <v>77</v>
      </c>
      <c r="K22" s="107">
        <v>127</v>
      </c>
      <c r="L22" s="112">
        <v>372.83</v>
      </c>
      <c r="M22" s="109">
        <v>1</v>
      </c>
      <c r="N22" s="110">
        <v>364.75</v>
      </c>
      <c r="O22" s="109">
        <v>97</v>
      </c>
      <c r="P22" s="110">
        <v>369.81</v>
      </c>
      <c r="Q22" s="109">
        <v>29</v>
      </c>
      <c r="R22" s="111">
        <v>383.22</v>
      </c>
      <c r="W22" s="97"/>
    </row>
    <row r="23" spans="1:23" s="90" customFormat="1" x14ac:dyDescent="0.2">
      <c r="A23" s="106" t="s">
        <v>78</v>
      </c>
      <c r="B23" s="107">
        <v>129964</v>
      </c>
      <c r="C23" s="112">
        <v>435.39</v>
      </c>
      <c r="D23" s="109">
        <v>84926</v>
      </c>
      <c r="E23" s="110">
        <v>434.73</v>
      </c>
      <c r="F23" s="109">
        <v>16025</v>
      </c>
      <c r="G23" s="110">
        <v>433.59</v>
      </c>
      <c r="H23" s="109">
        <v>29013</v>
      </c>
      <c r="I23" s="111">
        <v>438.31</v>
      </c>
      <c r="J23" s="106" t="s">
        <v>78</v>
      </c>
      <c r="K23" s="107">
        <v>1255</v>
      </c>
      <c r="L23" s="112">
        <v>445.8</v>
      </c>
      <c r="M23" s="109">
        <v>30</v>
      </c>
      <c r="N23" s="110">
        <v>436.58</v>
      </c>
      <c r="O23" s="109">
        <v>835</v>
      </c>
      <c r="P23" s="110">
        <v>448.73</v>
      </c>
      <c r="Q23" s="109">
        <v>390</v>
      </c>
      <c r="R23" s="111">
        <v>440.24</v>
      </c>
      <c r="W23" s="97"/>
    </row>
    <row r="24" spans="1:23" s="90" customFormat="1" x14ac:dyDescent="0.2">
      <c r="A24" s="106" t="s">
        <v>79</v>
      </c>
      <c r="B24" s="107">
        <v>102850</v>
      </c>
      <c r="C24" s="112">
        <v>503.46</v>
      </c>
      <c r="D24" s="109">
        <v>77453</v>
      </c>
      <c r="E24" s="110">
        <v>503.6</v>
      </c>
      <c r="F24" s="109">
        <v>7973</v>
      </c>
      <c r="G24" s="110">
        <v>500.69</v>
      </c>
      <c r="H24" s="109">
        <v>17424</v>
      </c>
      <c r="I24" s="111">
        <v>504.08</v>
      </c>
      <c r="J24" s="106" t="s">
        <v>79</v>
      </c>
      <c r="K24" s="107">
        <v>1836</v>
      </c>
      <c r="L24" s="112">
        <v>506.96</v>
      </c>
      <c r="M24" s="109">
        <v>17</v>
      </c>
      <c r="N24" s="110">
        <v>518.21</v>
      </c>
      <c r="O24" s="109">
        <v>1338</v>
      </c>
      <c r="P24" s="110">
        <v>506.81</v>
      </c>
      <c r="Q24" s="109">
        <v>481</v>
      </c>
      <c r="R24" s="111">
        <v>507</v>
      </c>
      <c r="W24" s="97"/>
    </row>
    <row r="25" spans="1:23" s="90" customFormat="1" x14ac:dyDescent="0.2">
      <c r="A25" s="106" t="s">
        <v>80</v>
      </c>
      <c r="B25" s="107">
        <v>106454</v>
      </c>
      <c r="C25" s="112">
        <v>568.83000000000004</v>
      </c>
      <c r="D25" s="109">
        <v>84548</v>
      </c>
      <c r="E25" s="110">
        <v>569.38</v>
      </c>
      <c r="F25" s="109">
        <v>9332</v>
      </c>
      <c r="G25" s="110">
        <v>566.16</v>
      </c>
      <c r="H25" s="109">
        <v>12574</v>
      </c>
      <c r="I25" s="111">
        <v>567.1</v>
      </c>
      <c r="J25" s="106" t="s">
        <v>80</v>
      </c>
      <c r="K25" s="107">
        <v>6490</v>
      </c>
      <c r="L25" s="112">
        <v>571.91</v>
      </c>
      <c r="M25" s="109">
        <v>2707</v>
      </c>
      <c r="N25" s="110">
        <v>570.96</v>
      </c>
      <c r="O25" s="109">
        <v>3384</v>
      </c>
      <c r="P25" s="110">
        <v>572.9</v>
      </c>
      <c r="Q25" s="109">
        <v>399</v>
      </c>
      <c r="R25" s="111">
        <v>569.99</v>
      </c>
      <c r="W25" s="97"/>
    </row>
    <row r="26" spans="1:23" s="90" customFormat="1" x14ac:dyDescent="0.2">
      <c r="A26" s="106" t="s">
        <v>81</v>
      </c>
      <c r="B26" s="107">
        <v>86952</v>
      </c>
      <c r="C26" s="112">
        <v>633.67999999999995</v>
      </c>
      <c r="D26" s="109">
        <v>72120</v>
      </c>
      <c r="E26" s="110">
        <v>633.83000000000004</v>
      </c>
      <c r="F26" s="109">
        <v>3773</v>
      </c>
      <c r="G26" s="110">
        <v>631.59</v>
      </c>
      <c r="H26" s="109">
        <v>11059</v>
      </c>
      <c r="I26" s="111">
        <v>633.37</v>
      </c>
      <c r="J26" s="106" t="s">
        <v>81</v>
      </c>
      <c r="K26" s="107">
        <v>4584</v>
      </c>
      <c r="L26" s="112">
        <v>633.16</v>
      </c>
      <c r="M26" s="109">
        <v>1082</v>
      </c>
      <c r="N26" s="110">
        <v>630.42999999999995</v>
      </c>
      <c r="O26" s="109">
        <v>3041</v>
      </c>
      <c r="P26" s="110">
        <v>634.64</v>
      </c>
      <c r="Q26" s="109">
        <v>461</v>
      </c>
      <c r="R26" s="111">
        <v>629.78</v>
      </c>
      <c r="W26" s="97"/>
    </row>
    <row r="27" spans="1:23" s="90" customFormat="1" x14ac:dyDescent="0.2">
      <c r="A27" s="106" t="s">
        <v>82</v>
      </c>
      <c r="B27" s="107">
        <v>112083</v>
      </c>
      <c r="C27" s="108">
        <v>729.06</v>
      </c>
      <c r="D27" s="109">
        <v>96939</v>
      </c>
      <c r="E27" s="110">
        <v>729.55</v>
      </c>
      <c r="F27" s="109">
        <v>3078</v>
      </c>
      <c r="G27" s="110">
        <v>720.35</v>
      </c>
      <c r="H27" s="109">
        <v>12066</v>
      </c>
      <c r="I27" s="111">
        <v>727.29</v>
      </c>
      <c r="J27" s="106" t="s">
        <v>82</v>
      </c>
      <c r="K27" s="107">
        <v>6742</v>
      </c>
      <c r="L27" s="108">
        <v>731.53</v>
      </c>
      <c r="M27" s="109">
        <v>787</v>
      </c>
      <c r="N27" s="110">
        <v>715.67</v>
      </c>
      <c r="O27" s="109">
        <v>5261</v>
      </c>
      <c r="P27" s="110">
        <v>733.85</v>
      </c>
      <c r="Q27" s="109">
        <v>694</v>
      </c>
      <c r="R27" s="111">
        <v>731.93</v>
      </c>
      <c r="W27" s="97"/>
    </row>
    <row r="28" spans="1:23" s="90" customFormat="1" x14ac:dyDescent="0.2">
      <c r="A28" s="106" t="s">
        <v>83</v>
      </c>
      <c r="B28" s="107">
        <v>67798</v>
      </c>
      <c r="C28" s="108">
        <v>859.19</v>
      </c>
      <c r="D28" s="109">
        <v>61000</v>
      </c>
      <c r="E28" s="110">
        <v>859.44</v>
      </c>
      <c r="F28" s="109">
        <v>961</v>
      </c>
      <c r="G28" s="110">
        <v>856.01</v>
      </c>
      <c r="H28" s="109">
        <v>5837</v>
      </c>
      <c r="I28" s="111">
        <v>857.13</v>
      </c>
      <c r="J28" s="106" t="s">
        <v>83</v>
      </c>
      <c r="K28" s="107">
        <v>5597</v>
      </c>
      <c r="L28" s="108">
        <v>861.21</v>
      </c>
      <c r="M28" s="109">
        <v>209</v>
      </c>
      <c r="N28" s="110">
        <v>861.04</v>
      </c>
      <c r="O28" s="109">
        <v>4287</v>
      </c>
      <c r="P28" s="110">
        <v>862.99</v>
      </c>
      <c r="Q28" s="109">
        <v>1101</v>
      </c>
      <c r="R28" s="111">
        <v>854.28</v>
      </c>
      <c r="W28" s="97"/>
    </row>
    <row r="29" spans="1:23" s="90" customFormat="1" x14ac:dyDescent="0.2">
      <c r="A29" s="106" t="s">
        <v>84</v>
      </c>
      <c r="B29" s="107">
        <v>43530</v>
      </c>
      <c r="C29" s="108">
        <v>992.32</v>
      </c>
      <c r="D29" s="109">
        <v>39562</v>
      </c>
      <c r="E29" s="110">
        <v>992.17</v>
      </c>
      <c r="F29" s="109">
        <v>451</v>
      </c>
      <c r="G29" s="110">
        <v>990.14</v>
      </c>
      <c r="H29" s="109">
        <v>3517</v>
      </c>
      <c r="I29" s="111">
        <v>994.35</v>
      </c>
      <c r="J29" s="106" t="s">
        <v>84</v>
      </c>
      <c r="K29" s="107">
        <v>5164</v>
      </c>
      <c r="L29" s="108">
        <v>1000.38</v>
      </c>
      <c r="M29" s="109">
        <v>110</v>
      </c>
      <c r="N29" s="110">
        <v>999.57</v>
      </c>
      <c r="O29" s="109">
        <v>3977</v>
      </c>
      <c r="P29" s="110">
        <v>1000.46</v>
      </c>
      <c r="Q29" s="109">
        <v>1077</v>
      </c>
      <c r="R29" s="111">
        <v>1000.18</v>
      </c>
      <c r="W29" s="97"/>
    </row>
    <row r="30" spans="1:23" s="90" customFormat="1" x14ac:dyDescent="0.2">
      <c r="A30" s="106" t="s">
        <v>135</v>
      </c>
      <c r="B30" s="107">
        <v>17500</v>
      </c>
      <c r="C30" s="108">
        <v>1129.3</v>
      </c>
      <c r="D30" s="109">
        <v>15158</v>
      </c>
      <c r="E30" s="110">
        <v>1128.8900000000001</v>
      </c>
      <c r="F30" s="109">
        <v>214</v>
      </c>
      <c r="G30" s="110">
        <v>1126.8900000000001</v>
      </c>
      <c r="H30" s="109">
        <v>2128</v>
      </c>
      <c r="I30" s="111">
        <v>1132.4100000000001</v>
      </c>
      <c r="J30" s="106" t="s">
        <v>135</v>
      </c>
      <c r="K30" s="107">
        <v>5730</v>
      </c>
      <c r="L30" s="108">
        <v>1118.76</v>
      </c>
      <c r="M30" s="109">
        <v>123</v>
      </c>
      <c r="N30" s="110">
        <v>1106.5999999999999</v>
      </c>
      <c r="O30" s="109">
        <v>4725</v>
      </c>
      <c r="P30" s="110">
        <v>1118.32</v>
      </c>
      <c r="Q30" s="109">
        <v>882</v>
      </c>
      <c r="R30" s="111">
        <v>1122.79</v>
      </c>
      <c r="W30" s="97"/>
    </row>
    <row r="31" spans="1:23" s="90" customFormat="1" x14ac:dyDescent="0.2">
      <c r="A31" s="106" t="s">
        <v>136</v>
      </c>
      <c r="B31" s="107">
        <v>11723</v>
      </c>
      <c r="C31" s="108">
        <v>1267.77</v>
      </c>
      <c r="D31" s="109">
        <v>10027</v>
      </c>
      <c r="E31" s="110">
        <v>1268.7</v>
      </c>
      <c r="F31" s="109">
        <v>136</v>
      </c>
      <c r="G31" s="110">
        <v>1268.69</v>
      </c>
      <c r="H31" s="109">
        <v>1560</v>
      </c>
      <c r="I31" s="111">
        <v>1261.77</v>
      </c>
      <c r="J31" s="106" t="s">
        <v>136</v>
      </c>
      <c r="K31" s="107">
        <v>6948</v>
      </c>
      <c r="L31" s="108">
        <v>1290.42</v>
      </c>
      <c r="M31" s="109">
        <v>97</v>
      </c>
      <c r="N31" s="110">
        <v>1280.56</v>
      </c>
      <c r="O31" s="109">
        <v>5668</v>
      </c>
      <c r="P31" s="110">
        <v>1295.17</v>
      </c>
      <c r="Q31" s="109">
        <v>1183</v>
      </c>
      <c r="R31" s="111">
        <v>1268.46</v>
      </c>
      <c r="W31" s="97"/>
    </row>
    <row r="32" spans="1:23" s="90" customFormat="1" x14ac:dyDescent="0.2">
      <c r="A32" s="106" t="s">
        <v>137</v>
      </c>
      <c r="B32" s="107">
        <v>6378</v>
      </c>
      <c r="C32" s="108">
        <v>1418.75</v>
      </c>
      <c r="D32" s="109">
        <v>5808</v>
      </c>
      <c r="E32" s="110">
        <v>1418.38</v>
      </c>
      <c r="F32" s="109">
        <v>65</v>
      </c>
      <c r="G32" s="110">
        <v>1424.19</v>
      </c>
      <c r="H32" s="109">
        <v>505</v>
      </c>
      <c r="I32" s="111">
        <v>1422.36</v>
      </c>
      <c r="J32" s="106" t="s">
        <v>137</v>
      </c>
      <c r="K32" s="107">
        <v>4185</v>
      </c>
      <c r="L32" s="108">
        <v>1418.24</v>
      </c>
      <c r="M32" s="109">
        <v>39</v>
      </c>
      <c r="N32" s="110">
        <v>1405.93</v>
      </c>
      <c r="O32" s="109">
        <v>3286</v>
      </c>
      <c r="P32" s="110">
        <v>1418.83</v>
      </c>
      <c r="Q32" s="109">
        <v>860</v>
      </c>
      <c r="R32" s="111">
        <v>1416.57</v>
      </c>
      <c r="W32" s="97"/>
    </row>
    <row r="33" spans="1:23" s="90" customFormat="1" x14ac:dyDescent="0.2">
      <c r="A33" s="106" t="s">
        <v>134</v>
      </c>
      <c r="B33" s="107">
        <v>11180</v>
      </c>
      <c r="C33" s="108">
        <v>1783.87</v>
      </c>
      <c r="D33" s="109">
        <v>10547</v>
      </c>
      <c r="E33" s="110">
        <v>1785.19</v>
      </c>
      <c r="F33" s="109">
        <v>59</v>
      </c>
      <c r="G33" s="110">
        <v>1734.01</v>
      </c>
      <c r="H33" s="109">
        <v>574</v>
      </c>
      <c r="I33" s="111">
        <v>1764.6</v>
      </c>
      <c r="J33" s="106" t="s">
        <v>134</v>
      </c>
      <c r="K33" s="107">
        <v>23425</v>
      </c>
      <c r="L33" s="108">
        <v>1842.91</v>
      </c>
      <c r="M33" s="109">
        <v>81</v>
      </c>
      <c r="N33" s="110">
        <v>1743.18</v>
      </c>
      <c r="O33" s="109">
        <v>15617</v>
      </c>
      <c r="P33" s="110">
        <v>1849.01</v>
      </c>
      <c r="Q33" s="109">
        <v>7727</v>
      </c>
      <c r="R33" s="111">
        <v>1831.63</v>
      </c>
      <c r="W33" s="97"/>
    </row>
    <row r="34" spans="1:23" s="90" customFormat="1" x14ac:dyDescent="0.2">
      <c r="A34" s="116" t="s">
        <v>1</v>
      </c>
      <c r="B34" s="117">
        <v>944288</v>
      </c>
      <c r="C34" s="118">
        <v>577.07000000000005</v>
      </c>
      <c r="D34" s="117">
        <v>703378</v>
      </c>
      <c r="E34" s="118">
        <v>616.58000000000004</v>
      </c>
      <c r="F34" s="117">
        <v>84077</v>
      </c>
      <c r="G34" s="118">
        <v>419.59</v>
      </c>
      <c r="H34" s="117">
        <v>156833</v>
      </c>
      <c r="I34" s="118">
        <v>484.29</v>
      </c>
      <c r="J34" s="116" t="s">
        <v>1</v>
      </c>
      <c r="K34" s="117">
        <v>72196</v>
      </c>
      <c r="L34" s="118">
        <v>1213.1199999999999</v>
      </c>
      <c r="M34" s="117">
        <v>5289</v>
      </c>
      <c r="N34" s="118">
        <v>673.22</v>
      </c>
      <c r="O34" s="117">
        <v>51607</v>
      </c>
      <c r="P34" s="118">
        <v>1214.6600000000001</v>
      </c>
      <c r="Q34" s="117">
        <v>15300</v>
      </c>
      <c r="R34" s="118">
        <v>1394.57</v>
      </c>
      <c r="W34" s="97"/>
    </row>
    <row r="35" spans="1:23" s="90" customFormat="1" ht="9" customHeight="1" x14ac:dyDescent="0.2">
      <c r="A35" s="278"/>
      <c r="B35" s="278"/>
      <c r="C35" s="278"/>
      <c r="D35" s="278"/>
      <c r="E35" s="278"/>
      <c r="F35" s="278"/>
      <c r="G35" s="278"/>
      <c r="H35" s="132"/>
      <c r="I35" s="108"/>
      <c r="J35" s="278"/>
      <c r="K35" s="278"/>
      <c r="L35" s="278"/>
      <c r="M35" s="278"/>
      <c r="N35" s="278"/>
      <c r="O35" s="278"/>
      <c r="P35" s="278"/>
      <c r="Q35" s="132"/>
      <c r="R35" s="108"/>
      <c r="W35" s="97"/>
    </row>
    <row r="36" spans="1:23" s="99" customFormat="1" ht="12" customHeight="1" x14ac:dyDescent="0.2">
      <c r="A36" s="96"/>
      <c r="B36" s="88"/>
      <c r="C36" s="88"/>
      <c r="D36" s="88"/>
      <c r="E36" s="88"/>
      <c r="F36" s="88"/>
      <c r="G36" s="88"/>
      <c r="H36" s="88"/>
      <c r="I36" s="98"/>
      <c r="J36" s="96"/>
      <c r="K36" s="88"/>
      <c r="L36" s="88"/>
      <c r="M36" s="88"/>
      <c r="N36" s="88"/>
      <c r="O36" s="88"/>
      <c r="P36" s="88"/>
      <c r="Q36" s="88"/>
      <c r="R36" s="98"/>
      <c r="W36" s="100"/>
    </row>
    <row r="37" spans="1:23" s="99" customFormat="1" ht="11.25" customHeight="1" x14ac:dyDescent="0.2">
      <c r="A37" s="96"/>
      <c r="B37" s="101"/>
      <c r="C37" s="102"/>
      <c r="D37" s="102"/>
      <c r="E37" s="103"/>
      <c r="F37" s="104"/>
      <c r="G37" s="105"/>
      <c r="H37" s="104"/>
      <c r="I37" s="105"/>
      <c r="J37" s="96"/>
      <c r="K37" s="101"/>
      <c r="L37" s="102"/>
      <c r="M37" s="102"/>
      <c r="N37" s="103"/>
      <c r="O37" s="104"/>
      <c r="P37" s="105"/>
      <c r="Q37" s="104"/>
      <c r="R37" s="105"/>
      <c r="W37" s="100"/>
    </row>
    <row r="38" spans="1:23" ht="9.75" customHeight="1" x14ac:dyDescent="0.2">
      <c r="A38" s="271"/>
      <c r="B38" s="271"/>
      <c r="C38" s="271"/>
      <c r="D38" s="271"/>
      <c r="E38" s="271"/>
      <c r="F38" s="271"/>
      <c r="G38" s="271"/>
      <c r="H38" s="62"/>
      <c r="I38" s="45"/>
      <c r="J38" s="271"/>
      <c r="K38" s="271"/>
      <c r="L38" s="271"/>
      <c r="M38" s="271"/>
      <c r="N38" s="271"/>
      <c r="O38" s="271"/>
      <c r="P38" s="271"/>
    </row>
    <row r="39" spans="1:23" ht="6.75" hidden="1" customHeight="1" x14ac:dyDescent="0.2">
      <c r="A39" s="271"/>
      <c r="B39" s="271"/>
      <c r="C39" s="271"/>
      <c r="D39" s="271"/>
      <c r="E39" s="271"/>
      <c r="F39" s="271"/>
      <c r="G39" s="271"/>
      <c r="H39" s="19"/>
      <c r="I39" s="20"/>
      <c r="J39" s="271"/>
      <c r="K39" s="271"/>
      <c r="L39" s="271"/>
      <c r="M39" s="271"/>
      <c r="N39" s="271"/>
      <c r="O39" s="271"/>
      <c r="P39" s="271"/>
    </row>
    <row r="40" spans="1:23" ht="12.75" x14ac:dyDescent="0.2">
      <c r="A40" s="272" t="s">
        <v>16</v>
      </c>
      <c r="B40" s="272"/>
      <c r="C40" s="272"/>
      <c r="D40" s="272"/>
      <c r="E40" s="272"/>
      <c r="F40" s="272"/>
      <c r="G40" s="272"/>
      <c r="H40" s="272"/>
      <c r="I40" s="272"/>
      <c r="J40" s="272" t="s">
        <v>18</v>
      </c>
      <c r="K40" s="272"/>
      <c r="L40" s="272"/>
      <c r="M40" s="272"/>
      <c r="N40" s="272"/>
      <c r="O40" s="272"/>
      <c r="P40" s="272"/>
      <c r="Q40" s="272"/>
      <c r="R40" s="272"/>
    </row>
    <row r="41" spans="1:23" ht="12.75" x14ac:dyDescent="0.2">
      <c r="A41" s="272" t="s">
        <v>15</v>
      </c>
      <c r="B41" s="272"/>
      <c r="C41" s="272"/>
      <c r="D41" s="272"/>
      <c r="E41" s="272"/>
      <c r="F41" s="272"/>
      <c r="G41" s="272"/>
      <c r="H41" s="272"/>
      <c r="I41" s="272"/>
      <c r="J41" s="272" t="s">
        <v>19</v>
      </c>
      <c r="K41" s="272"/>
      <c r="L41" s="272"/>
      <c r="M41" s="272"/>
      <c r="N41" s="272"/>
      <c r="O41" s="272"/>
      <c r="P41" s="272"/>
      <c r="Q41" s="272"/>
      <c r="R41" s="272"/>
    </row>
    <row r="42" spans="1:23" ht="12.75" x14ac:dyDescent="0.2">
      <c r="A42" s="272" t="s">
        <v>9</v>
      </c>
      <c r="B42" s="272"/>
      <c r="C42" s="272"/>
      <c r="D42" s="272"/>
      <c r="E42" s="272"/>
      <c r="F42" s="272"/>
      <c r="G42" s="272"/>
      <c r="H42" s="272"/>
      <c r="I42" s="272"/>
      <c r="J42" s="272" t="s">
        <v>49</v>
      </c>
      <c r="K42" s="272"/>
      <c r="L42" s="272"/>
      <c r="M42" s="272"/>
      <c r="N42" s="272"/>
      <c r="O42" s="272"/>
      <c r="P42" s="272"/>
      <c r="Q42" s="272"/>
      <c r="R42" s="272"/>
    </row>
    <row r="43" spans="1:23" ht="12.75" x14ac:dyDescent="0.2">
      <c r="A43" s="272" t="s">
        <v>46</v>
      </c>
      <c r="B43" s="272"/>
      <c r="C43" s="272"/>
      <c r="D43" s="272"/>
      <c r="E43" s="272"/>
      <c r="F43" s="272"/>
      <c r="G43" s="272"/>
      <c r="H43" s="272"/>
      <c r="I43" s="272"/>
      <c r="J43" s="272" t="s">
        <v>50</v>
      </c>
      <c r="K43" s="272"/>
      <c r="L43" s="272"/>
      <c r="M43" s="272"/>
      <c r="N43" s="272"/>
      <c r="O43" s="272"/>
      <c r="P43" s="272"/>
      <c r="Q43" s="272"/>
      <c r="R43" s="272"/>
    </row>
    <row r="44" spans="1:23" ht="12.75" x14ac:dyDescent="0.2">
      <c r="A44" s="273" t="s">
        <v>47</v>
      </c>
      <c r="B44" s="273"/>
      <c r="C44" s="273"/>
      <c r="D44" s="273"/>
      <c r="E44" s="273"/>
      <c r="F44" s="273"/>
      <c r="G44" s="273"/>
      <c r="H44" s="273"/>
      <c r="I44" s="273"/>
      <c r="J44" s="273" t="s">
        <v>47</v>
      </c>
      <c r="K44" s="273"/>
      <c r="L44" s="273"/>
      <c r="M44" s="273"/>
      <c r="N44" s="273"/>
      <c r="O44" s="273"/>
      <c r="P44" s="273"/>
      <c r="Q44" s="273"/>
      <c r="R44" s="273"/>
    </row>
    <row r="45" spans="1:23" ht="12.75" customHeight="1" x14ac:dyDescent="0.2">
      <c r="A45" s="274" t="str">
        <f>A10</f>
        <v>za veljaču 2025. (isplata u ožujku 2025.)</v>
      </c>
      <c r="B45" s="274"/>
      <c r="C45" s="274"/>
      <c r="D45" s="274"/>
      <c r="E45" s="274"/>
      <c r="F45" s="274"/>
      <c r="G45" s="274"/>
      <c r="H45" s="274"/>
      <c r="I45" s="274"/>
      <c r="J45" s="274" t="str">
        <f>A10</f>
        <v>za veljaču 2025. (isplata u ožujku 2025.)</v>
      </c>
      <c r="K45" s="274"/>
      <c r="L45" s="274"/>
      <c r="M45" s="274"/>
      <c r="N45" s="274"/>
      <c r="O45" s="274"/>
      <c r="P45" s="274"/>
      <c r="Q45" s="274"/>
      <c r="R45" s="274"/>
    </row>
    <row r="46" spans="1:23" ht="10.5" customHeight="1" x14ac:dyDescent="0.2">
      <c r="A46" s="18" t="s">
        <v>10</v>
      </c>
      <c r="E46" s="36" t="s">
        <v>11</v>
      </c>
      <c r="J46" s="18" t="s">
        <v>12</v>
      </c>
    </row>
    <row r="47" spans="1:23" ht="12" customHeight="1" x14ac:dyDescent="0.2">
      <c r="A47" s="284" t="s">
        <v>89</v>
      </c>
      <c r="B47" s="279" t="s">
        <v>6</v>
      </c>
      <c r="C47" s="288"/>
      <c r="D47" s="288"/>
      <c r="E47" s="288"/>
      <c r="F47" s="288"/>
      <c r="G47" s="288"/>
      <c r="H47" s="288"/>
      <c r="I47" s="280"/>
      <c r="J47" s="284" t="s">
        <v>89</v>
      </c>
      <c r="K47" s="279" t="s">
        <v>6</v>
      </c>
      <c r="L47" s="288"/>
      <c r="M47" s="288"/>
      <c r="N47" s="288"/>
      <c r="O47" s="288"/>
      <c r="P47" s="288"/>
      <c r="Q47" s="288"/>
      <c r="R47" s="280"/>
    </row>
    <row r="48" spans="1:23" x14ac:dyDescent="0.2">
      <c r="A48" s="285"/>
      <c r="B48" s="279" t="s">
        <v>1</v>
      </c>
      <c r="C48" s="280"/>
      <c r="D48" s="279" t="s">
        <v>7</v>
      </c>
      <c r="E48" s="280"/>
      <c r="F48" s="279" t="s">
        <v>45</v>
      </c>
      <c r="G48" s="280"/>
      <c r="H48" s="279" t="s">
        <v>8</v>
      </c>
      <c r="I48" s="280"/>
      <c r="J48" s="285"/>
      <c r="K48" s="279" t="s">
        <v>1</v>
      </c>
      <c r="L48" s="280"/>
      <c r="M48" s="279" t="s">
        <v>7</v>
      </c>
      <c r="N48" s="280"/>
      <c r="O48" s="279" t="s">
        <v>45</v>
      </c>
      <c r="P48" s="280"/>
      <c r="Q48" s="279" t="s">
        <v>8</v>
      </c>
      <c r="R48" s="280"/>
    </row>
    <row r="49" spans="1:23" ht="33" customHeight="1" x14ac:dyDescent="0.2">
      <c r="A49" s="286"/>
      <c r="B49" s="86" t="s">
        <v>13</v>
      </c>
      <c r="C49" s="84" t="s">
        <v>88</v>
      </c>
      <c r="D49" s="87" t="s">
        <v>13</v>
      </c>
      <c r="E49" s="84" t="s">
        <v>88</v>
      </c>
      <c r="F49" s="87" t="s">
        <v>13</v>
      </c>
      <c r="G49" s="84" t="s">
        <v>88</v>
      </c>
      <c r="H49" s="87" t="s">
        <v>14</v>
      </c>
      <c r="I49" s="84" t="s">
        <v>88</v>
      </c>
      <c r="J49" s="286"/>
      <c r="K49" s="86" t="s">
        <v>13</v>
      </c>
      <c r="L49" s="84" t="s">
        <v>88</v>
      </c>
      <c r="M49" s="87" t="s">
        <v>13</v>
      </c>
      <c r="N49" s="84" t="s">
        <v>88</v>
      </c>
      <c r="O49" s="87" t="s">
        <v>13</v>
      </c>
      <c r="P49" s="84" t="s">
        <v>88</v>
      </c>
      <c r="Q49" s="87" t="s">
        <v>14</v>
      </c>
      <c r="R49" s="84" t="s">
        <v>88</v>
      </c>
    </row>
    <row r="50" spans="1:23" s="129" customFormat="1" ht="9" customHeight="1" x14ac:dyDescent="0.2">
      <c r="A50" s="127">
        <v>0</v>
      </c>
      <c r="B50" s="128">
        <v>1</v>
      </c>
      <c r="C50" s="128">
        <v>2</v>
      </c>
      <c r="D50" s="128">
        <v>3</v>
      </c>
      <c r="E50" s="128">
        <v>4</v>
      </c>
      <c r="F50" s="128">
        <v>5</v>
      </c>
      <c r="G50" s="128">
        <v>6</v>
      </c>
      <c r="H50" s="128">
        <v>7</v>
      </c>
      <c r="I50" s="128">
        <v>8</v>
      </c>
      <c r="J50" s="127">
        <v>0</v>
      </c>
      <c r="K50" s="128">
        <v>1</v>
      </c>
      <c r="L50" s="128">
        <v>2</v>
      </c>
      <c r="M50" s="128">
        <v>3</v>
      </c>
      <c r="N50" s="128">
        <v>4</v>
      </c>
      <c r="O50" s="128">
        <v>5</v>
      </c>
      <c r="P50" s="128">
        <v>6</v>
      </c>
      <c r="Q50" s="128">
        <v>7</v>
      </c>
      <c r="R50" s="128">
        <v>8</v>
      </c>
      <c r="W50" s="130"/>
    </row>
    <row r="51" spans="1:23" s="90" customFormat="1" x14ac:dyDescent="0.2">
      <c r="A51" s="106" t="s">
        <v>72</v>
      </c>
      <c r="B51" s="119" t="s">
        <v>141</v>
      </c>
      <c r="C51" s="120" t="s">
        <v>142</v>
      </c>
      <c r="D51" s="121" t="s">
        <v>141</v>
      </c>
      <c r="E51" s="92" t="s">
        <v>142</v>
      </c>
      <c r="F51" s="121" t="s">
        <v>141</v>
      </c>
      <c r="G51" s="92" t="s">
        <v>142</v>
      </c>
      <c r="H51" s="121" t="s">
        <v>141</v>
      </c>
      <c r="I51" s="122" t="s">
        <v>142</v>
      </c>
      <c r="J51" s="106" t="s">
        <v>72</v>
      </c>
      <c r="K51" s="119">
        <v>18</v>
      </c>
      <c r="L51" s="95">
        <v>38.15</v>
      </c>
      <c r="M51" s="121"/>
      <c r="N51" s="92"/>
      <c r="O51" s="121">
        <v>17</v>
      </c>
      <c r="P51" s="92">
        <v>36.81</v>
      </c>
      <c r="Q51" s="121">
        <v>1</v>
      </c>
      <c r="R51" s="122">
        <v>60.9</v>
      </c>
      <c r="W51" s="97"/>
    </row>
    <row r="52" spans="1:23" s="90" customFormat="1" x14ac:dyDescent="0.2">
      <c r="A52" s="106" t="s">
        <v>73</v>
      </c>
      <c r="B52" s="119">
        <v>1</v>
      </c>
      <c r="C52" s="120">
        <v>132.86000000000001</v>
      </c>
      <c r="D52" s="121" t="s">
        <v>141</v>
      </c>
      <c r="E52" s="92" t="s">
        <v>142</v>
      </c>
      <c r="F52" s="121">
        <v>1</v>
      </c>
      <c r="G52" s="92">
        <v>132.86000000000001</v>
      </c>
      <c r="H52" s="121" t="s">
        <v>141</v>
      </c>
      <c r="I52" s="122" t="s">
        <v>142</v>
      </c>
      <c r="J52" s="106" t="s">
        <v>73</v>
      </c>
      <c r="K52" s="119">
        <v>57</v>
      </c>
      <c r="L52" s="95">
        <v>113.19</v>
      </c>
      <c r="M52" s="121"/>
      <c r="N52" s="92"/>
      <c r="O52" s="121">
        <v>48</v>
      </c>
      <c r="P52" s="92">
        <v>112.2</v>
      </c>
      <c r="Q52" s="121">
        <v>9</v>
      </c>
      <c r="R52" s="122">
        <v>118.48</v>
      </c>
      <c r="S52" s="123"/>
      <c r="W52" s="97"/>
    </row>
    <row r="53" spans="1:23" s="90" customFormat="1" x14ac:dyDescent="0.2">
      <c r="A53" s="106" t="s">
        <v>74</v>
      </c>
      <c r="B53" s="119">
        <v>13</v>
      </c>
      <c r="C53" s="120">
        <v>171.69</v>
      </c>
      <c r="D53" s="121" t="s">
        <v>141</v>
      </c>
      <c r="E53" s="92" t="s">
        <v>142</v>
      </c>
      <c r="F53" s="121">
        <v>12</v>
      </c>
      <c r="G53" s="92">
        <v>171.55</v>
      </c>
      <c r="H53" s="121">
        <v>1</v>
      </c>
      <c r="I53" s="122">
        <v>173.31</v>
      </c>
      <c r="J53" s="106" t="s">
        <v>74</v>
      </c>
      <c r="K53" s="119">
        <v>112</v>
      </c>
      <c r="L53" s="124">
        <v>174.16</v>
      </c>
      <c r="M53" s="121"/>
      <c r="N53" s="92"/>
      <c r="O53" s="121">
        <v>98</v>
      </c>
      <c r="P53" s="92">
        <v>172.85</v>
      </c>
      <c r="Q53" s="121">
        <v>14</v>
      </c>
      <c r="R53" s="122">
        <v>183.36</v>
      </c>
      <c r="S53" s="123"/>
      <c r="W53" s="97"/>
    </row>
    <row r="54" spans="1:23" s="90" customFormat="1" x14ac:dyDescent="0.2">
      <c r="A54" s="106" t="s">
        <v>75</v>
      </c>
      <c r="B54" s="119">
        <v>57</v>
      </c>
      <c r="C54" s="120">
        <v>242.61</v>
      </c>
      <c r="D54" s="121">
        <v>11</v>
      </c>
      <c r="E54" s="92">
        <v>259.14999999999998</v>
      </c>
      <c r="F54" s="121">
        <v>41</v>
      </c>
      <c r="G54" s="92">
        <v>239.08</v>
      </c>
      <c r="H54" s="121">
        <v>5</v>
      </c>
      <c r="I54" s="122">
        <v>235.17</v>
      </c>
      <c r="J54" s="106" t="s">
        <v>75</v>
      </c>
      <c r="K54" s="119">
        <v>197</v>
      </c>
      <c r="L54" s="124">
        <v>234.51</v>
      </c>
      <c r="M54" s="121"/>
      <c r="N54" s="92"/>
      <c r="O54" s="121">
        <v>150</v>
      </c>
      <c r="P54" s="92">
        <v>234.26</v>
      </c>
      <c r="Q54" s="121">
        <v>47</v>
      </c>
      <c r="R54" s="122">
        <v>235.31</v>
      </c>
      <c r="S54" s="123"/>
      <c r="W54" s="97"/>
    </row>
    <row r="55" spans="1:23" s="90" customFormat="1" x14ac:dyDescent="0.2">
      <c r="A55" s="106" t="s">
        <v>76</v>
      </c>
      <c r="B55" s="119">
        <v>211</v>
      </c>
      <c r="C55" s="120">
        <v>309.60000000000002</v>
      </c>
      <c r="D55" s="121">
        <v>93</v>
      </c>
      <c r="E55" s="92">
        <v>309.01</v>
      </c>
      <c r="F55" s="121">
        <v>104</v>
      </c>
      <c r="G55" s="92">
        <v>308.86</v>
      </c>
      <c r="H55" s="121">
        <v>14</v>
      </c>
      <c r="I55" s="122">
        <v>318.97000000000003</v>
      </c>
      <c r="J55" s="106" t="s">
        <v>76</v>
      </c>
      <c r="K55" s="119">
        <v>319</v>
      </c>
      <c r="L55" s="124">
        <v>309.36</v>
      </c>
      <c r="M55" s="121"/>
      <c r="N55" s="92"/>
      <c r="O55" s="121">
        <v>274</v>
      </c>
      <c r="P55" s="92">
        <v>309.25</v>
      </c>
      <c r="Q55" s="121">
        <v>45</v>
      </c>
      <c r="R55" s="122">
        <v>309.98</v>
      </c>
      <c r="S55" s="123"/>
      <c r="W55" s="97"/>
    </row>
    <row r="56" spans="1:23" s="90" customFormat="1" x14ac:dyDescent="0.2">
      <c r="A56" s="106" t="s">
        <v>77</v>
      </c>
      <c r="B56" s="119">
        <v>275</v>
      </c>
      <c r="C56" s="120">
        <v>371.28</v>
      </c>
      <c r="D56" s="121">
        <v>72</v>
      </c>
      <c r="E56" s="92">
        <v>369.93</v>
      </c>
      <c r="F56" s="121">
        <v>185</v>
      </c>
      <c r="G56" s="92">
        <v>371.5</v>
      </c>
      <c r="H56" s="121">
        <v>18</v>
      </c>
      <c r="I56" s="122">
        <v>374.29</v>
      </c>
      <c r="J56" s="106" t="s">
        <v>77</v>
      </c>
      <c r="K56" s="119">
        <v>580</v>
      </c>
      <c r="L56" s="124">
        <v>373.3</v>
      </c>
      <c r="M56" s="121"/>
      <c r="N56" s="92"/>
      <c r="O56" s="121">
        <v>431</v>
      </c>
      <c r="P56" s="92">
        <v>374.84</v>
      </c>
      <c r="Q56" s="121">
        <v>149</v>
      </c>
      <c r="R56" s="122">
        <v>368.85</v>
      </c>
      <c r="S56" s="123"/>
      <c r="W56" s="97"/>
    </row>
    <row r="57" spans="1:23" s="90" customFormat="1" x14ac:dyDescent="0.2">
      <c r="A57" s="106" t="s">
        <v>78</v>
      </c>
      <c r="B57" s="119">
        <v>392</v>
      </c>
      <c r="C57" s="120">
        <v>437.2</v>
      </c>
      <c r="D57" s="121">
        <v>55</v>
      </c>
      <c r="E57" s="92">
        <v>434.59</v>
      </c>
      <c r="F57" s="121">
        <v>302</v>
      </c>
      <c r="G57" s="92">
        <v>437.49</v>
      </c>
      <c r="H57" s="121">
        <v>35</v>
      </c>
      <c r="I57" s="122">
        <v>438.83</v>
      </c>
      <c r="J57" s="106" t="s">
        <v>78</v>
      </c>
      <c r="K57" s="119">
        <v>736</v>
      </c>
      <c r="L57" s="124">
        <v>437.33</v>
      </c>
      <c r="M57" s="121"/>
      <c r="N57" s="92"/>
      <c r="O57" s="121">
        <v>652</v>
      </c>
      <c r="P57" s="92">
        <v>437.86</v>
      </c>
      <c r="Q57" s="121">
        <v>84</v>
      </c>
      <c r="R57" s="122">
        <v>433.29</v>
      </c>
      <c r="S57" s="123"/>
      <c r="W57" s="97"/>
    </row>
    <row r="58" spans="1:23" s="90" customFormat="1" x14ac:dyDescent="0.2">
      <c r="A58" s="106" t="s">
        <v>79</v>
      </c>
      <c r="B58" s="119">
        <v>668</v>
      </c>
      <c r="C58" s="120">
        <v>511.24</v>
      </c>
      <c r="D58" s="121">
        <v>99</v>
      </c>
      <c r="E58" s="92">
        <v>522.11</v>
      </c>
      <c r="F58" s="121">
        <v>499</v>
      </c>
      <c r="G58" s="92">
        <v>509.6</v>
      </c>
      <c r="H58" s="121">
        <v>70</v>
      </c>
      <c r="I58" s="122">
        <v>507.58</v>
      </c>
      <c r="J58" s="106" t="s">
        <v>79</v>
      </c>
      <c r="K58" s="119">
        <v>1090</v>
      </c>
      <c r="L58" s="124">
        <v>508.07</v>
      </c>
      <c r="M58" s="121"/>
      <c r="N58" s="92"/>
      <c r="O58" s="121">
        <v>1008</v>
      </c>
      <c r="P58" s="92">
        <v>508.36</v>
      </c>
      <c r="Q58" s="121">
        <v>82</v>
      </c>
      <c r="R58" s="122">
        <v>504.49</v>
      </c>
      <c r="S58" s="123"/>
      <c r="W58" s="97">
        <f>K68-O68-Q68</f>
        <v>0</v>
      </c>
    </row>
    <row r="59" spans="1:23" s="90" customFormat="1" x14ac:dyDescent="0.2">
      <c r="A59" s="106" t="s">
        <v>80</v>
      </c>
      <c r="B59" s="119">
        <v>1433</v>
      </c>
      <c r="C59" s="120">
        <v>574.02</v>
      </c>
      <c r="D59" s="121">
        <v>455</v>
      </c>
      <c r="E59" s="92">
        <v>575</v>
      </c>
      <c r="F59" s="121">
        <v>864</v>
      </c>
      <c r="G59" s="92">
        <v>574.02</v>
      </c>
      <c r="H59" s="121">
        <v>114</v>
      </c>
      <c r="I59" s="122">
        <v>570.04</v>
      </c>
      <c r="J59" s="106" t="s">
        <v>80</v>
      </c>
      <c r="K59" s="119">
        <v>591</v>
      </c>
      <c r="L59" s="124">
        <v>567.67999999999995</v>
      </c>
      <c r="M59" s="121"/>
      <c r="N59" s="92"/>
      <c r="O59" s="121">
        <v>474</v>
      </c>
      <c r="P59" s="92">
        <v>567.49</v>
      </c>
      <c r="Q59" s="121">
        <v>117</v>
      </c>
      <c r="R59" s="122">
        <v>568.44000000000005</v>
      </c>
      <c r="S59" s="123"/>
      <c r="W59" s="97"/>
    </row>
    <row r="60" spans="1:23" s="90" customFormat="1" x14ac:dyDescent="0.2">
      <c r="A60" s="106" t="s">
        <v>81</v>
      </c>
      <c r="B60" s="119">
        <v>2796</v>
      </c>
      <c r="C60" s="120">
        <v>636.77</v>
      </c>
      <c r="D60" s="121">
        <v>931</v>
      </c>
      <c r="E60" s="92">
        <v>636.33000000000004</v>
      </c>
      <c r="F60" s="121">
        <v>1692</v>
      </c>
      <c r="G60" s="92">
        <v>637.03</v>
      </c>
      <c r="H60" s="121">
        <v>173</v>
      </c>
      <c r="I60" s="122">
        <v>636.57000000000005</v>
      </c>
      <c r="J60" s="106" t="s">
        <v>81</v>
      </c>
      <c r="K60" s="119">
        <v>784</v>
      </c>
      <c r="L60" s="124">
        <v>637.64</v>
      </c>
      <c r="M60" s="121"/>
      <c r="N60" s="92"/>
      <c r="O60" s="121">
        <v>651</v>
      </c>
      <c r="P60" s="92">
        <v>636.77</v>
      </c>
      <c r="Q60" s="121">
        <v>133</v>
      </c>
      <c r="R60" s="122">
        <v>641.91</v>
      </c>
      <c r="S60" s="123"/>
      <c r="W60" s="97"/>
    </row>
    <row r="61" spans="1:23" s="90" customFormat="1" x14ac:dyDescent="0.2">
      <c r="A61" s="106" t="s">
        <v>82</v>
      </c>
      <c r="B61" s="119">
        <v>3471</v>
      </c>
      <c r="C61" s="120">
        <v>730.43</v>
      </c>
      <c r="D61" s="121">
        <v>1427</v>
      </c>
      <c r="E61" s="92">
        <v>732.66</v>
      </c>
      <c r="F61" s="121">
        <v>1796</v>
      </c>
      <c r="G61" s="92">
        <v>728.03</v>
      </c>
      <c r="H61" s="121">
        <v>248</v>
      </c>
      <c r="I61" s="122">
        <v>734.95</v>
      </c>
      <c r="J61" s="106" t="s">
        <v>82</v>
      </c>
      <c r="K61" s="119">
        <v>789</v>
      </c>
      <c r="L61" s="95">
        <v>742.66</v>
      </c>
      <c r="M61" s="121"/>
      <c r="N61" s="92"/>
      <c r="O61" s="121">
        <v>589</v>
      </c>
      <c r="P61" s="92">
        <v>738.05</v>
      </c>
      <c r="Q61" s="121">
        <v>200</v>
      </c>
      <c r="R61" s="122">
        <v>756.25</v>
      </c>
      <c r="S61" s="123"/>
      <c r="W61" s="97"/>
    </row>
    <row r="62" spans="1:23" s="90" customFormat="1" x14ac:dyDescent="0.2">
      <c r="A62" s="106" t="s">
        <v>83</v>
      </c>
      <c r="B62" s="119">
        <v>2594</v>
      </c>
      <c r="C62" s="120">
        <v>860.45</v>
      </c>
      <c r="D62" s="121">
        <v>1205</v>
      </c>
      <c r="E62" s="92">
        <v>861.21</v>
      </c>
      <c r="F62" s="121">
        <v>1152</v>
      </c>
      <c r="G62" s="92">
        <v>859.94</v>
      </c>
      <c r="H62" s="121">
        <v>237</v>
      </c>
      <c r="I62" s="122">
        <v>859.03</v>
      </c>
      <c r="J62" s="106" t="s">
        <v>83</v>
      </c>
      <c r="K62" s="119">
        <v>609</v>
      </c>
      <c r="L62" s="95">
        <v>851.78</v>
      </c>
      <c r="M62" s="121"/>
      <c r="N62" s="92"/>
      <c r="O62" s="121">
        <v>503</v>
      </c>
      <c r="P62" s="92">
        <v>847.32</v>
      </c>
      <c r="Q62" s="121">
        <v>106</v>
      </c>
      <c r="R62" s="122">
        <v>872.94</v>
      </c>
      <c r="S62" s="123"/>
      <c r="W62" s="97"/>
    </row>
    <row r="63" spans="1:23" s="90" customFormat="1" x14ac:dyDescent="0.2">
      <c r="A63" s="106" t="s">
        <v>84</v>
      </c>
      <c r="B63" s="119">
        <v>1779</v>
      </c>
      <c r="C63" s="120">
        <v>997.59</v>
      </c>
      <c r="D63" s="121">
        <v>1029</v>
      </c>
      <c r="E63" s="92">
        <v>1001.46</v>
      </c>
      <c r="F63" s="121">
        <v>583</v>
      </c>
      <c r="G63" s="92">
        <v>988.78</v>
      </c>
      <c r="H63" s="121">
        <v>167</v>
      </c>
      <c r="I63" s="122">
        <v>1004.48</v>
      </c>
      <c r="J63" s="106" t="s">
        <v>84</v>
      </c>
      <c r="K63" s="119">
        <v>700</v>
      </c>
      <c r="L63" s="95">
        <v>997.12</v>
      </c>
      <c r="M63" s="121"/>
      <c r="N63" s="92"/>
      <c r="O63" s="121">
        <v>609</v>
      </c>
      <c r="P63" s="92">
        <v>997.31</v>
      </c>
      <c r="Q63" s="121">
        <v>91</v>
      </c>
      <c r="R63" s="122">
        <v>995.88</v>
      </c>
      <c r="S63" s="123"/>
      <c r="W63" s="97"/>
    </row>
    <row r="64" spans="1:23" s="90" customFormat="1" x14ac:dyDescent="0.2">
      <c r="A64" s="106" t="s">
        <v>135</v>
      </c>
      <c r="B64" s="119">
        <v>910</v>
      </c>
      <c r="C64" s="120">
        <v>1127.9100000000001</v>
      </c>
      <c r="D64" s="121">
        <v>611</v>
      </c>
      <c r="E64" s="92">
        <v>1128.26</v>
      </c>
      <c r="F64" s="121">
        <v>197</v>
      </c>
      <c r="G64" s="92">
        <v>1123.99</v>
      </c>
      <c r="H64" s="121">
        <v>102</v>
      </c>
      <c r="I64" s="122">
        <v>1133.3399999999999</v>
      </c>
      <c r="J64" s="106" t="s">
        <v>135</v>
      </c>
      <c r="K64" s="119">
        <v>282</v>
      </c>
      <c r="L64" s="95">
        <v>1130.99</v>
      </c>
      <c r="M64" s="121"/>
      <c r="N64" s="92"/>
      <c r="O64" s="121">
        <v>231</v>
      </c>
      <c r="P64" s="92">
        <v>1129.46</v>
      </c>
      <c r="Q64" s="121">
        <v>51</v>
      </c>
      <c r="R64" s="122">
        <v>1137.8800000000001</v>
      </c>
      <c r="S64" s="123"/>
      <c r="W64" s="97"/>
    </row>
    <row r="65" spans="1:23" s="90" customFormat="1" x14ac:dyDescent="0.2">
      <c r="A65" s="106" t="s">
        <v>136</v>
      </c>
      <c r="B65" s="119">
        <v>603</v>
      </c>
      <c r="C65" s="120">
        <v>1269.71</v>
      </c>
      <c r="D65" s="121">
        <v>472</v>
      </c>
      <c r="E65" s="92">
        <v>1270.8</v>
      </c>
      <c r="F65" s="121">
        <v>67</v>
      </c>
      <c r="G65" s="92">
        <v>1262.81</v>
      </c>
      <c r="H65" s="121">
        <v>64</v>
      </c>
      <c r="I65" s="122">
        <v>1268.8699999999999</v>
      </c>
      <c r="J65" s="106" t="s">
        <v>136</v>
      </c>
      <c r="K65" s="119">
        <v>240</v>
      </c>
      <c r="L65" s="95">
        <v>1265.22</v>
      </c>
      <c r="M65" s="121"/>
      <c r="N65" s="92"/>
      <c r="O65" s="121">
        <v>223</v>
      </c>
      <c r="P65" s="92">
        <v>1263.3399999999999</v>
      </c>
      <c r="Q65" s="121">
        <v>17</v>
      </c>
      <c r="R65" s="122">
        <v>1289.96</v>
      </c>
      <c r="S65" s="123"/>
      <c r="W65" s="97"/>
    </row>
    <row r="66" spans="1:23" s="90" customFormat="1" x14ac:dyDescent="0.2">
      <c r="A66" s="106" t="s">
        <v>137</v>
      </c>
      <c r="B66" s="119">
        <v>372</v>
      </c>
      <c r="C66" s="120">
        <v>1417.42</v>
      </c>
      <c r="D66" s="121">
        <v>296</v>
      </c>
      <c r="E66" s="92">
        <v>1416.7</v>
      </c>
      <c r="F66" s="121">
        <v>39</v>
      </c>
      <c r="G66" s="92">
        <v>1410.46</v>
      </c>
      <c r="H66" s="121">
        <v>37</v>
      </c>
      <c r="I66" s="122">
        <v>1430.44</v>
      </c>
      <c r="J66" s="106" t="s">
        <v>137</v>
      </c>
      <c r="K66" s="119">
        <v>141</v>
      </c>
      <c r="L66" s="95">
        <v>1422.48</v>
      </c>
      <c r="M66" s="121"/>
      <c r="N66" s="92"/>
      <c r="O66" s="121">
        <v>124</v>
      </c>
      <c r="P66" s="92">
        <v>1419.98</v>
      </c>
      <c r="Q66" s="121">
        <v>17</v>
      </c>
      <c r="R66" s="122">
        <v>1440.68</v>
      </c>
      <c r="S66" s="123"/>
      <c r="W66" s="97"/>
    </row>
    <row r="67" spans="1:23" s="90" customFormat="1" x14ac:dyDescent="0.2">
      <c r="A67" s="106" t="s">
        <v>134</v>
      </c>
      <c r="B67" s="119">
        <v>483</v>
      </c>
      <c r="C67" s="120">
        <v>1792.45</v>
      </c>
      <c r="D67" s="121">
        <v>330</v>
      </c>
      <c r="E67" s="92">
        <v>1798.69</v>
      </c>
      <c r="F67" s="121">
        <v>91</v>
      </c>
      <c r="G67" s="92">
        <v>1795.03</v>
      </c>
      <c r="H67" s="121">
        <v>62</v>
      </c>
      <c r="I67" s="122">
        <v>1755.44</v>
      </c>
      <c r="J67" s="106" t="s">
        <v>134</v>
      </c>
      <c r="K67" s="119">
        <v>158</v>
      </c>
      <c r="L67" s="95">
        <v>1685.29</v>
      </c>
      <c r="M67" s="121"/>
      <c r="N67" s="92"/>
      <c r="O67" s="121">
        <v>144</v>
      </c>
      <c r="P67" s="92">
        <v>1682.48</v>
      </c>
      <c r="Q67" s="121">
        <v>14</v>
      </c>
      <c r="R67" s="122">
        <v>1714.19</v>
      </c>
      <c r="S67" s="123"/>
      <c r="W67" s="97"/>
    </row>
    <row r="68" spans="1:23" s="90" customFormat="1" x14ac:dyDescent="0.2">
      <c r="A68" s="116" t="s">
        <v>1</v>
      </c>
      <c r="B68" s="125">
        <v>16058</v>
      </c>
      <c r="C68" s="126">
        <v>811.22</v>
      </c>
      <c r="D68" s="125">
        <v>7086</v>
      </c>
      <c r="E68" s="126">
        <v>903.72</v>
      </c>
      <c r="F68" s="125">
        <v>7625</v>
      </c>
      <c r="G68" s="126">
        <v>717.65</v>
      </c>
      <c r="H68" s="125">
        <v>1347</v>
      </c>
      <c r="I68" s="126">
        <v>854.29</v>
      </c>
      <c r="J68" s="116" t="s">
        <v>1</v>
      </c>
      <c r="K68" s="125">
        <v>7403</v>
      </c>
      <c r="L68" s="126">
        <v>674.22</v>
      </c>
      <c r="M68" s="125"/>
      <c r="N68" s="126"/>
      <c r="O68" s="125">
        <v>6226</v>
      </c>
      <c r="P68" s="126">
        <v>677.01</v>
      </c>
      <c r="Q68" s="125">
        <v>1177</v>
      </c>
      <c r="R68" s="126">
        <v>659.44</v>
      </c>
      <c r="S68" s="123"/>
      <c r="W68" s="97"/>
    </row>
    <row r="69" spans="1:23" s="90" customFormat="1" ht="18" customHeight="1" x14ac:dyDescent="0.2">
      <c r="A69" s="278"/>
      <c r="B69" s="278"/>
      <c r="C69" s="278"/>
      <c r="D69" s="278"/>
      <c r="E69" s="278"/>
      <c r="F69" s="278"/>
      <c r="G69" s="278"/>
      <c r="H69" s="94"/>
      <c r="I69" s="95"/>
      <c r="J69" s="278"/>
      <c r="K69" s="278"/>
      <c r="L69" s="278"/>
      <c r="M69" s="278"/>
      <c r="N69" s="278"/>
      <c r="O69" s="278"/>
      <c r="P69" s="278"/>
      <c r="Q69" s="94"/>
      <c r="R69" s="95"/>
      <c r="S69" s="123"/>
      <c r="W69" s="97"/>
    </row>
    <row r="70" spans="1:23" s="99" customFormat="1" ht="9" customHeight="1" x14ac:dyDescent="0.2">
      <c r="A70" s="96"/>
      <c r="B70" s="88"/>
      <c r="C70" s="88"/>
      <c r="D70" s="88"/>
      <c r="E70" s="88"/>
      <c r="F70" s="88"/>
      <c r="G70" s="88"/>
      <c r="H70" s="88"/>
      <c r="I70" s="98"/>
      <c r="J70" s="96"/>
      <c r="K70" s="88"/>
      <c r="L70" s="88"/>
      <c r="M70" s="88"/>
      <c r="N70" s="88"/>
      <c r="O70" s="88"/>
      <c r="P70" s="88"/>
      <c r="Q70" s="88"/>
      <c r="R70" s="98"/>
      <c r="W70" s="100"/>
    </row>
    <row r="71" spans="1:23" s="99" customFormat="1" ht="11.25" customHeight="1" x14ac:dyDescent="0.2">
      <c r="A71" s="96"/>
      <c r="B71" s="101"/>
      <c r="C71" s="102"/>
      <c r="D71" s="102"/>
      <c r="E71" s="103"/>
      <c r="F71" s="104"/>
      <c r="G71" s="105"/>
      <c r="H71" s="104"/>
      <c r="I71" s="105"/>
      <c r="J71" s="96"/>
      <c r="K71" s="101"/>
      <c r="L71" s="102"/>
      <c r="M71" s="102"/>
      <c r="N71" s="103"/>
      <c r="O71" s="104"/>
      <c r="P71" s="105"/>
      <c r="Q71" s="104"/>
      <c r="R71" s="105"/>
      <c r="W71" s="100"/>
    </row>
    <row r="72" spans="1:23" ht="9" customHeight="1" x14ac:dyDescent="0.2">
      <c r="A72" s="60"/>
      <c r="B72" s="2"/>
      <c r="C72" s="45"/>
      <c r="D72" s="2"/>
      <c r="E72" s="45"/>
      <c r="F72" s="2"/>
      <c r="G72" s="45"/>
      <c r="H72" s="2"/>
      <c r="I72" s="45"/>
      <c r="J72" s="60"/>
      <c r="K72" s="2"/>
      <c r="L72" s="45"/>
      <c r="M72" s="2"/>
      <c r="N72" s="45"/>
      <c r="O72" s="2"/>
      <c r="P72" s="45"/>
      <c r="Q72" s="2"/>
      <c r="R72" s="45"/>
    </row>
    <row r="73" spans="1:23" x14ac:dyDescent="0.2">
      <c r="A73" s="271"/>
      <c r="B73" s="271"/>
      <c r="C73" s="271"/>
      <c r="D73" s="271"/>
      <c r="E73" s="271"/>
      <c r="F73" s="271"/>
      <c r="G73" s="271"/>
      <c r="H73" s="6"/>
      <c r="I73" s="46"/>
      <c r="J73" s="271"/>
      <c r="K73" s="271"/>
      <c r="L73" s="271"/>
      <c r="M73" s="271"/>
      <c r="N73" s="271"/>
      <c r="O73" s="271"/>
      <c r="P73" s="271"/>
      <c r="Q73" s="6"/>
      <c r="R73" s="46"/>
    </row>
    <row r="74" spans="1:23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23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23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  <row r="77" spans="1:23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23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23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23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</sheetData>
  <mergeCells count="55">
    <mergeCell ref="A44:I44"/>
    <mergeCell ref="J44:R44"/>
    <mergeCell ref="A43:I43"/>
    <mergeCell ref="J43:R43"/>
    <mergeCell ref="A41:I41"/>
    <mergeCell ref="J9:R9"/>
    <mergeCell ref="A6:I6"/>
    <mergeCell ref="J6:R6"/>
    <mergeCell ref="A7:I7"/>
    <mergeCell ref="J7:R7"/>
    <mergeCell ref="A8:I8"/>
    <mergeCell ref="J8:R8"/>
    <mergeCell ref="A9:I9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J10:R10"/>
    <mergeCell ref="A35:G35"/>
    <mergeCell ref="J35:P35"/>
    <mergeCell ref="A42:I42"/>
    <mergeCell ref="J42:R42"/>
    <mergeCell ref="J41:R41"/>
    <mergeCell ref="A40:I40"/>
    <mergeCell ref="J40:R40"/>
    <mergeCell ref="A38:G39"/>
    <mergeCell ref="J38:P39"/>
    <mergeCell ref="A45:I45"/>
    <mergeCell ref="J45:R45"/>
    <mergeCell ref="K48:L48"/>
    <mergeCell ref="M48:N48"/>
    <mergeCell ref="B47:I47"/>
    <mergeCell ref="K47:R47"/>
    <mergeCell ref="B48:C48"/>
    <mergeCell ref="D48:E48"/>
    <mergeCell ref="F48:G48"/>
    <mergeCell ref="A47:A49"/>
    <mergeCell ref="J47:J49"/>
    <mergeCell ref="A73:G73"/>
    <mergeCell ref="J73:P73"/>
    <mergeCell ref="O48:P48"/>
    <mergeCell ref="Q48:R48"/>
    <mergeCell ref="H48:I48"/>
    <mergeCell ref="A69:G69"/>
    <mergeCell ref="J69:P69"/>
  </mergeCells>
  <pageMargins left="0.78740157480314965" right="0.39370078740157483" top="0.39370078740157483" bottom="0.19685039370078741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6"/>
  <sheetViews>
    <sheetView zoomScaleNormal="100" workbookViewId="0"/>
  </sheetViews>
  <sheetFormatPr defaultRowHeight="15.75" x14ac:dyDescent="0.25"/>
  <cols>
    <col min="1" max="1" width="46" style="5" customWidth="1"/>
    <col min="2" max="2" width="13.85546875" style="5" customWidth="1"/>
    <col min="3" max="3" width="15.7109375" style="5" customWidth="1"/>
    <col min="4" max="5" width="15.7109375" style="24" customWidth="1"/>
    <col min="6" max="6" width="13.5703125" style="204" customWidth="1"/>
    <col min="7" max="7" width="15.7109375" style="205" customWidth="1"/>
    <col min="8" max="16384" width="9.140625" style="5"/>
  </cols>
  <sheetData>
    <row r="1" spans="1:30" x14ac:dyDescent="0.25">
      <c r="A1" s="7" t="s">
        <v>20</v>
      </c>
      <c r="B1" s="7"/>
      <c r="C1" s="7"/>
      <c r="D1" s="141"/>
      <c r="E1" s="50"/>
    </row>
    <row r="2" spans="1:30" x14ac:dyDescent="0.25">
      <c r="A2" s="7" t="s">
        <v>21</v>
      </c>
      <c r="B2" s="7"/>
      <c r="C2" s="7"/>
      <c r="D2" s="141"/>
      <c r="E2" s="50"/>
    </row>
    <row r="3" spans="1:30" x14ac:dyDescent="0.25">
      <c r="A3" s="139" t="s">
        <v>0</v>
      </c>
      <c r="B3" s="140"/>
      <c r="C3" s="181"/>
      <c r="D3" s="142"/>
      <c r="E3" s="51"/>
    </row>
    <row r="4" spans="1:30" ht="9" customHeight="1" x14ac:dyDescent="0.25">
      <c r="A4" s="139"/>
      <c r="B4" s="140"/>
      <c r="C4" s="181"/>
      <c r="D4" s="142"/>
      <c r="E4" s="51"/>
    </row>
    <row r="5" spans="1:30" ht="9" customHeight="1" x14ac:dyDescent="0.25">
      <c r="A5" s="139"/>
      <c r="B5" s="140"/>
      <c r="C5" s="181"/>
      <c r="D5" s="142"/>
      <c r="E5" s="51"/>
    </row>
    <row r="6" spans="1:30" ht="9" customHeight="1" x14ac:dyDescent="0.25">
      <c r="A6" s="139"/>
      <c r="B6" s="140"/>
      <c r="C6" s="181"/>
      <c r="D6" s="142"/>
      <c r="E6" s="51"/>
    </row>
    <row r="7" spans="1:30" ht="36" customHeight="1" x14ac:dyDescent="0.2">
      <c r="A7" s="289" t="s">
        <v>90</v>
      </c>
      <c r="B7" s="289"/>
      <c r="C7" s="289"/>
      <c r="D7" s="289"/>
      <c r="E7" s="289"/>
      <c r="F7" s="289"/>
      <c r="G7" s="289"/>
    </row>
    <row r="8" spans="1:30" ht="15.75" customHeight="1" x14ac:dyDescent="0.2">
      <c r="A8" s="262" t="str">
        <f>'u OŽUJKU'!A6:F6</f>
        <v>za veljaču 2025. (isplata u ožujku 2025.)</v>
      </c>
      <c r="B8" s="262"/>
      <c r="C8" s="262"/>
      <c r="D8" s="262"/>
      <c r="E8" s="262"/>
      <c r="F8" s="262"/>
      <c r="G8" s="262"/>
    </row>
    <row r="9" spans="1:30" ht="21" customHeight="1" x14ac:dyDescent="0.2">
      <c r="A9" s="8"/>
      <c r="B9" s="8"/>
      <c r="C9" s="8"/>
      <c r="F9" s="295" t="s">
        <v>113</v>
      </c>
      <c r="G9" s="295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</row>
    <row r="10" spans="1:30" ht="12.75" customHeight="1" x14ac:dyDescent="0.2">
      <c r="A10" s="266" t="s">
        <v>23</v>
      </c>
      <c r="B10" s="298" t="s">
        <v>14</v>
      </c>
      <c r="C10" s="296" t="s">
        <v>126</v>
      </c>
      <c r="D10" s="296" t="s">
        <v>127</v>
      </c>
      <c r="E10" s="296" t="s">
        <v>128</v>
      </c>
      <c r="F10" s="290" t="s">
        <v>125</v>
      </c>
      <c r="G10" s="293" t="s">
        <v>129</v>
      </c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</row>
    <row r="11" spans="1:30" ht="80.25" customHeight="1" x14ac:dyDescent="0.2">
      <c r="A11" s="267"/>
      <c r="B11" s="299"/>
      <c r="C11" s="297"/>
      <c r="D11" s="297"/>
      <c r="E11" s="297"/>
      <c r="F11" s="291"/>
      <c r="G11" s="294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</row>
    <row r="12" spans="1:30" x14ac:dyDescent="0.25">
      <c r="A12" s="30"/>
      <c r="B12" s="30"/>
      <c r="C12" s="30"/>
      <c r="D12" s="52"/>
      <c r="E12" s="52"/>
      <c r="Q12" s="236"/>
      <c r="R12" s="236"/>
      <c r="S12" s="236"/>
      <c r="T12" s="236"/>
      <c r="U12" s="236"/>
      <c r="V12" s="236"/>
      <c r="W12" s="236"/>
      <c r="X12" s="236"/>
      <c r="Y12" s="236">
        <v>521.12</v>
      </c>
      <c r="Z12" s="236">
        <v>628.42999999999995</v>
      </c>
      <c r="AA12" s="236"/>
      <c r="AB12" s="236"/>
      <c r="AC12" s="236"/>
      <c r="AD12" s="236"/>
    </row>
    <row r="13" spans="1:30" x14ac:dyDescent="0.25">
      <c r="A13" s="292" t="s">
        <v>25</v>
      </c>
      <c r="B13" s="292"/>
      <c r="C13" s="292"/>
      <c r="D13" s="292"/>
      <c r="E13" s="292"/>
      <c r="F13" s="292"/>
      <c r="G13" s="292"/>
      <c r="Q13" s="236"/>
      <c r="R13" s="236"/>
      <c r="S13" s="236"/>
      <c r="T13" s="236"/>
      <c r="U13" s="236"/>
      <c r="V13" s="236"/>
      <c r="W13" s="236"/>
      <c r="X13" s="236"/>
      <c r="Y13" s="236">
        <v>507.85</v>
      </c>
      <c r="Z13" s="236">
        <v>565.91999999999996</v>
      </c>
      <c r="AA13" s="236"/>
      <c r="AB13" s="236"/>
      <c r="AC13" s="236"/>
      <c r="AD13" s="236"/>
    </row>
    <row r="14" spans="1:30" ht="16.5" customHeight="1" x14ac:dyDescent="0.2">
      <c r="A14" s="71" t="s">
        <v>26</v>
      </c>
      <c r="B14" s="207">
        <v>75448</v>
      </c>
      <c r="C14" s="220">
        <v>551.62396683813199</v>
      </c>
      <c r="D14" s="220">
        <v>113.28969581698185</v>
      </c>
      <c r="E14" s="220">
        <v>646.38574475133146</v>
      </c>
      <c r="F14" s="206" t="s">
        <v>144</v>
      </c>
      <c r="G14" s="207" t="s">
        <v>145</v>
      </c>
      <c r="J14" s="169"/>
      <c r="Q14" s="236"/>
      <c r="R14" s="236"/>
      <c r="S14" s="236"/>
      <c r="T14" s="236"/>
      <c r="U14" s="236"/>
      <c r="V14" s="236"/>
      <c r="W14" s="236"/>
      <c r="X14" s="236"/>
      <c r="Y14" s="236">
        <v>678.27</v>
      </c>
      <c r="Z14" s="236">
        <v>712.61</v>
      </c>
      <c r="AA14" s="236"/>
      <c r="AB14" s="236"/>
      <c r="AC14" s="236"/>
      <c r="AD14" s="236"/>
    </row>
    <row r="15" spans="1:30" ht="16.5" customHeight="1" x14ac:dyDescent="0.2">
      <c r="A15" s="77" t="s">
        <v>37</v>
      </c>
      <c r="B15" s="209">
        <v>2252</v>
      </c>
      <c r="C15" s="221">
        <v>689.0324955595031</v>
      </c>
      <c r="D15" s="221">
        <v>109.04694049733588</v>
      </c>
      <c r="E15" s="221">
        <v>768.32476021314176</v>
      </c>
      <c r="F15" s="208" t="s">
        <v>146</v>
      </c>
      <c r="G15" s="209" t="s">
        <v>147</v>
      </c>
      <c r="J15" s="169"/>
      <c r="Q15" s="236"/>
      <c r="R15" s="236"/>
      <c r="S15" s="236"/>
      <c r="T15" s="236"/>
      <c r="U15" s="236"/>
      <c r="V15" s="236"/>
      <c r="W15" s="236"/>
      <c r="X15" s="236"/>
      <c r="Y15" s="236">
        <v>564.98</v>
      </c>
      <c r="Z15" s="236">
        <v>566.89</v>
      </c>
      <c r="AA15" s="236"/>
      <c r="AB15" s="236"/>
      <c r="AC15" s="236"/>
      <c r="AD15" s="236"/>
    </row>
    <row r="16" spans="1:30" ht="16.5" customHeight="1" x14ac:dyDescent="0.2">
      <c r="A16" s="66" t="s">
        <v>68</v>
      </c>
      <c r="B16" s="222">
        <v>9843</v>
      </c>
      <c r="C16" s="223">
        <v>506.69840292594938</v>
      </c>
      <c r="D16" s="223">
        <v>110.14352636391358</v>
      </c>
      <c r="E16" s="223">
        <v>615.46308645738202</v>
      </c>
      <c r="F16" s="208" t="s">
        <v>148</v>
      </c>
      <c r="G16" s="209" t="s">
        <v>149</v>
      </c>
      <c r="J16" s="169"/>
      <c r="Q16" s="236"/>
      <c r="R16" s="236"/>
      <c r="S16" s="236"/>
      <c r="T16" s="236"/>
      <c r="U16" s="236"/>
      <c r="V16" s="236"/>
      <c r="W16" s="236"/>
      <c r="X16" s="236"/>
      <c r="Y16" s="236">
        <v>453.85</v>
      </c>
      <c r="Z16" s="236">
        <v>517.71</v>
      </c>
      <c r="AA16" s="236"/>
      <c r="AB16" s="236"/>
      <c r="AC16" s="236"/>
      <c r="AD16" s="236"/>
    </row>
    <row r="17" spans="1:30" ht="19.5" customHeight="1" x14ac:dyDescent="0.2">
      <c r="A17" s="193" t="s">
        <v>27</v>
      </c>
      <c r="B17" s="217">
        <v>87543</v>
      </c>
      <c r="C17" s="224">
        <v>550.10747415560684</v>
      </c>
      <c r="D17" s="225">
        <v>112.82680979632394</v>
      </c>
      <c r="E17" s="225">
        <v>646.04573969361263</v>
      </c>
      <c r="F17" s="216" t="s">
        <v>150</v>
      </c>
      <c r="G17" s="217" t="s">
        <v>151</v>
      </c>
      <c r="J17" s="169"/>
      <c r="Q17" s="236"/>
      <c r="R17" s="236"/>
      <c r="S17" s="236"/>
      <c r="T17" s="236"/>
      <c r="U17" s="236"/>
      <c r="V17" s="236"/>
      <c r="W17" s="236"/>
      <c r="X17" s="236"/>
      <c r="Y17" s="236">
        <v>523.69000000000005</v>
      </c>
      <c r="Z17" s="236">
        <v>608.6</v>
      </c>
      <c r="AA17" s="236"/>
      <c r="AB17" s="236"/>
      <c r="AC17" s="236"/>
      <c r="AD17" s="236"/>
    </row>
    <row r="18" spans="1:30" ht="24" customHeight="1" x14ac:dyDescent="0.2">
      <c r="A18" s="76" t="s">
        <v>28</v>
      </c>
      <c r="B18" s="209">
        <v>19763</v>
      </c>
      <c r="C18" s="221">
        <v>516.50468198147621</v>
      </c>
      <c r="D18" s="226">
        <v>111.57988665688423</v>
      </c>
      <c r="E18" s="226">
        <v>611.38372767292572</v>
      </c>
      <c r="F18" s="208" t="s">
        <v>152</v>
      </c>
      <c r="G18" s="209" t="s">
        <v>153</v>
      </c>
      <c r="J18" s="169"/>
      <c r="Q18" s="236"/>
      <c r="R18" s="236"/>
      <c r="S18" s="236"/>
      <c r="T18" s="236"/>
      <c r="U18" s="236"/>
      <c r="V18" s="236"/>
      <c r="W18" s="236"/>
      <c r="X18" s="236"/>
      <c r="Y18" s="236">
        <v>529.22</v>
      </c>
      <c r="Z18" s="236">
        <v>624.09</v>
      </c>
      <c r="AA18" s="236"/>
      <c r="AB18" s="236"/>
      <c r="AC18" s="236"/>
      <c r="AD18" s="236"/>
    </row>
    <row r="19" spans="1:30" ht="24" customHeight="1" x14ac:dyDescent="0.2">
      <c r="A19" s="77" t="s">
        <v>38</v>
      </c>
      <c r="B19" s="209">
        <v>7</v>
      </c>
      <c r="C19" s="221">
        <v>465.03428571428566</v>
      </c>
      <c r="D19" s="226">
        <v>108.91428571428573</v>
      </c>
      <c r="E19" s="226">
        <v>558.46285714285716</v>
      </c>
      <c r="F19" s="208" t="s">
        <v>154</v>
      </c>
      <c r="G19" s="209" t="s">
        <v>155</v>
      </c>
      <c r="J19" s="169"/>
      <c r="Q19" s="236"/>
      <c r="R19" s="236"/>
      <c r="S19" s="236"/>
      <c r="T19" s="236"/>
      <c r="U19" s="236"/>
      <c r="V19" s="236"/>
      <c r="W19" s="236"/>
      <c r="X19" s="236"/>
      <c r="Y19" s="236">
        <v>395.91</v>
      </c>
      <c r="Z19" s="236">
        <v>414</v>
      </c>
      <c r="AA19" s="236"/>
      <c r="AB19" s="236"/>
      <c r="AC19" s="236"/>
      <c r="AD19" s="236"/>
    </row>
    <row r="20" spans="1:30" ht="19.5" customHeight="1" x14ac:dyDescent="0.2">
      <c r="A20" s="193" t="s">
        <v>29</v>
      </c>
      <c r="B20" s="217">
        <v>107313</v>
      </c>
      <c r="C20" s="224">
        <v>543.91356014654082</v>
      </c>
      <c r="D20" s="225">
        <v>112.5969184534936</v>
      </c>
      <c r="E20" s="225">
        <v>639.65659370252661</v>
      </c>
      <c r="F20" s="216" t="s">
        <v>156</v>
      </c>
      <c r="G20" s="217" t="s">
        <v>157</v>
      </c>
      <c r="J20" s="169"/>
      <c r="Q20" s="236"/>
      <c r="R20" s="236"/>
      <c r="S20" s="236"/>
      <c r="T20" s="236"/>
      <c r="U20" s="236"/>
      <c r="V20" s="236"/>
      <c r="W20" s="236"/>
      <c r="X20" s="236"/>
      <c r="Y20" s="236">
        <v>420.58</v>
      </c>
      <c r="Z20" s="236">
        <v>484.14</v>
      </c>
      <c r="AA20" s="236"/>
      <c r="AB20" s="236"/>
      <c r="AC20" s="236"/>
      <c r="AD20" s="236"/>
    </row>
    <row r="21" spans="1:30" ht="26.25" customHeight="1" x14ac:dyDescent="0.2">
      <c r="A21" s="76" t="s">
        <v>69</v>
      </c>
      <c r="B21" s="209">
        <v>3787</v>
      </c>
      <c r="C21" s="221">
        <v>431.37127541589791</v>
      </c>
      <c r="D21" s="226">
        <v>99.63688407710562</v>
      </c>
      <c r="E21" s="226">
        <v>527.59625825191245</v>
      </c>
      <c r="F21" s="208" t="s">
        <v>158</v>
      </c>
      <c r="G21" s="209" t="s">
        <v>159</v>
      </c>
      <c r="J21" s="169"/>
      <c r="Q21" s="236"/>
      <c r="R21" s="236"/>
      <c r="S21" s="236"/>
      <c r="T21" s="236"/>
      <c r="U21" s="236"/>
      <c r="V21" s="236"/>
      <c r="W21" s="236"/>
      <c r="X21" s="236"/>
      <c r="Y21" s="236">
        <v>493.65</v>
      </c>
      <c r="Z21" s="236">
        <v>566.35</v>
      </c>
      <c r="AA21" s="236"/>
      <c r="AB21" s="236"/>
      <c r="AC21" s="236"/>
      <c r="AD21" s="236"/>
    </row>
    <row r="22" spans="1:30" ht="24.75" customHeight="1" x14ac:dyDescent="0.2">
      <c r="A22" s="193" t="s">
        <v>31</v>
      </c>
      <c r="B22" s="217">
        <v>111100</v>
      </c>
      <c r="C22" s="224">
        <v>540.07739783983709</v>
      </c>
      <c r="D22" s="225">
        <v>112.15515742574054</v>
      </c>
      <c r="E22" s="225">
        <v>635.83685931591833</v>
      </c>
      <c r="F22" s="216" t="s">
        <v>162</v>
      </c>
      <c r="G22" s="217" t="s">
        <v>161</v>
      </c>
      <c r="J22" s="169"/>
      <c r="Q22" s="236"/>
      <c r="R22" s="236"/>
      <c r="S22" s="236"/>
      <c r="T22" s="236"/>
      <c r="U22" s="236"/>
      <c r="V22" s="236"/>
      <c r="W22" s="236"/>
      <c r="X22" s="236"/>
      <c r="Y22" s="236">
        <v>545.67999999999995</v>
      </c>
      <c r="Z22" s="236">
        <v>621.26</v>
      </c>
      <c r="AA22" s="236"/>
      <c r="AB22" s="236"/>
      <c r="AC22" s="236"/>
      <c r="AD22" s="236"/>
    </row>
    <row r="23" spans="1:30" ht="7.5" customHeight="1" x14ac:dyDescent="0.25">
      <c r="A23" s="178"/>
      <c r="B23" s="227"/>
      <c r="C23" s="228"/>
      <c r="D23" s="229"/>
      <c r="E23" s="229"/>
      <c r="J23" s="169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</row>
    <row r="24" spans="1:30" ht="48.75" customHeight="1" x14ac:dyDescent="0.2">
      <c r="A24" s="194" t="s">
        <v>122</v>
      </c>
      <c r="B24" s="230">
        <v>122</v>
      </c>
      <c r="C24" s="231">
        <v>784.58122950819666</v>
      </c>
      <c r="D24" s="232">
        <v>113.22360655737705</v>
      </c>
      <c r="E24" s="232">
        <v>849.06319672131133</v>
      </c>
      <c r="F24" s="210" t="s">
        <v>163</v>
      </c>
      <c r="G24" s="211" t="s">
        <v>164</v>
      </c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</row>
    <row r="25" spans="1:30" ht="40.5" customHeight="1" x14ac:dyDescent="0.2">
      <c r="A25" s="194" t="s">
        <v>123</v>
      </c>
      <c r="B25" s="230">
        <v>523</v>
      </c>
      <c r="C25" s="231">
        <v>781.22103250477915</v>
      </c>
      <c r="D25" s="232">
        <v>91.857590822179731</v>
      </c>
      <c r="E25" s="231">
        <v>841.55585086041992</v>
      </c>
      <c r="F25" s="210" t="s">
        <v>165</v>
      </c>
      <c r="G25" s="211" t="s">
        <v>166</v>
      </c>
      <c r="Q25" s="236"/>
      <c r="R25" s="236"/>
      <c r="S25" s="236"/>
      <c r="T25" s="236"/>
      <c r="U25" s="236"/>
      <c r="V25" s="236"/>
      <c r="W25" s="236"/>
      <c r="X25" s="236"/>
      <c r="Y25" s="236">
        <v>892.6</v>
      </c>
      <c r="Z25" s="236">
        <v>896.68</v>
      </c>
      <c r="AA25" s="236"/>
      <c r="AB25" s="236"/>
      <c r="AC25" s="236"/>
      <c r="AD25" s="236"/>
    </row>
    <row r="26" spans="1:30" ht="63" customHeight="1" x14ac:dyDescent="0.2">
      <c r="A26" s="194" t="s">
        <v>124</v>
      </c>
      <c r="B26" s="230">
        <v>4</v>
      </c>
      <c r="C26" s="231">
        <v>647.64</v>
      </c>
      <c r="D26" s="232">
        <v>62.20750000000001</v>
      </c>
      <c r="E26" s="231">
        <v>698.57749999999999</v>
      </c>
      <c r="F26" s="210" t="s">
        <v>167</v>
      </c>
      <c r="G26" s="211" t="s">
        <v>168</v>
      </c>
      <c r="Q26" s="236"/>
      <c r="R26" s="236"/>
      <c r="S26" s="236"/>
      <c r="T26" s="236"/>
      <c r="U26" s="236"/>
      <c r="V26" s="236"/>
      <c r="W26" s="236"/>
      <c r="X26" s="236"/>
      <c r="Y26" s="236">
        <v>712.27</v>
      </c>
      <c r="Z26" s="236">
        <v>712.57</v>
      </c>
      <c r="AA26" s="236"/>
      <c r="AB26" s="236"/>
      <c r="AC26" s="236"/>
      <c r="AD26" s="236"/>
    </row>
    <row r="27" spans="1:30" ht="7.5" customHeight="1" x14ac:dyDescent="0.25">
      <c r="A27" s="179"/>
      <c r="B27" s="233"/>
      <c r="C27" s="234"/>
      <c r="D27" s="235"/>
      <c r="E27" s="234"/>
      <c r="Q27" s="236"/>
      <c r="R27" s="236"/>
      <c r="S27" s="236"/>
      <c r="T27" s="236"/>
      <c r="U27" s="236"/>
      <c r="V27" s="236"/>
      <c r="W27" s="236"/>
      <c r="X27" s="236"/>
      <c r="Y27" s="236">
        <v>849.51</v>
      </c>
      <c r="Z27" s="236">
        <v>853.62</v>
      </c>
      <c r="AA27" s="236"/>
      <c r="AB27" s="236"/>
      <c r="AC27" s="236"/>
      <c r="AD27" s="236"/>
    </row>
    <row r="28" spans="1:30" ht="27.75" customHeight="1" x14ac:dyDescent="0.2">
      <c r="A28" s="192" t="s">
        <v>32</v>
      </c>
      <c r="B28" s="212">
        <v>111749</v>
      </c>
      <c r="C28" s="213">
        <v>541.47676462434345</v>
      </c>
      <c r="D28" s="214">
        <v>112.05954075651471</v>
      </c>
      <c r="E28" s="214">
        <v>637.03468308439813</v>
      </c>
      <c r="F28" s="215" t="s">
        <v>160</v>
      </c>
      <c r="G28" s="212" t="s">
        <v>161</v>
      </c>
      <c r="Q28" s="236"/>
      <c r="R28" s="236"/>
      <c r="S28" s="236"/>
      <c r="T28" s="236"/>
      <c r="U28" s="236"/>
      <c r="V28" s="236"/>
      <c r="W28" s="236"/>
      <c r="X28" s="236"/>
      <c r="Y28" s="236">
        <v>803.78</v>
      </c>
      <c r="Z28" s="236">
        <v>805.59</v>
      </c>
      <c r="AA28" s="236"/>
      <c r="AB28" s="236"/>
      <c r="AC28" s="236"/>
      <c r="AD28" s="236"/>
    </row>
    <row r="29" spans="1:30" ht="17.25" customHeight="1" x14ac:dyDescent="0.25">
      <c r="A29" s="13"/>
      <c r="B29" s="14"/>
      <c r="C29" s="14"/>
      <c r="D29" s="15"/>
      <c r="E29" s="15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</row>
    <row r="30" spans="1:30" s="138" customFormat="1" ht="18.75" customHeight="1" x14ac:dyDescent="0.2">
      <c r="A30" s="269" t="s">
        <v>139</v>
      </c>
      <c r="B30" s="269"/>
      <c r="C30" s="269"/>
      <c r="D30" s="269"/>
      <c r="E30" s="269"/>
      <c r="F30" s="269"/>
      <c r="G30" s="269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</row>
    <row r="31" spans="1:30" s="138" customFormat="1" ht="28.5" customHeight="1" x14ac:dyDescent="0.2">
      <c r="A31" s="260" t="s">
        <v>138</v>
      </c>
      <c r="B31" s="260"/>
      <c r="C31" s="260"/>
      <c r="D31" s="260"/>
      <c r="E31" s="260"/>
      <c r="F31" s="260"/>
      <c r="G31" s="260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</row>
    <row r="32" spans="1:30" s="138" customFormat="1" ht="16.5" customHeight="1" x14ac:dyDescent="0.2">
      <c r="A32" s="260" t="s">
        <v>140</v>
      </c>
      <c r="B32" s="260"/>
      <c r="C32" s="260"/>
      <c r="D32" s="260"/>
      <c r="E32" s="260"/>
      <c r="F32" s="260"/>
      <c r="G32" s="260"/>
      <c r="L32" s="137"/>
      <c r="Q32" s="237"/>
      <c r="R32" s="237"/>
      <c r="S32" s="237"/>
      <c r="T32" s="237"/>
      <c r="U32" s="237"/>
      <c r="V32" s="237"/>
      <c r="W32" s="237"/>
      <c r="X32" s="237"/>
      <c r="Y32" s="237">
        <v>586.80999999999995</v>
      </c>
      <c r="Z32" s="237">
        <v>586.80999999999995</v>
      </c>
      <c r="AA32" s="237"/>
      <c r="AB32" s="237"/>
      <c r="AC32" s="237"/>
      <c r="AD32" s="237"/>
    </row>
    <row r="33" spans="1:30" ht="20.25" customHeight="1" x14ac:dyDescent="0.2">
      <c r="A33" s="260"/>
      <c r="B33" s="260"/>
      <c r="C33" s="260"/>
      <c r="D33" s="260"/>
      <c r="E33" s="260"/>
      <c r="F33" s="260"/>
      <c r="G33" s="260"/>
      <c r="Q33" s="236"/>
      <c r="R33" s="236"/>
      <c r="S33" s="236"/>
      <c r="T33" s="236"/>
      <c r="U33" s="236"/>
      <c r="V33" s="236"/>
      <c r="W33" s="236"/>
      <c r="X33" s="236"/>
      <c r="Y33" s="236">
        <v>790.13</v>
      </c>
      <c r="Z33" s="236">
        <v>790.65</v>
      </c>
      <c r="AA33" s="236"/>
      <c r="AB33" s="236"/>
      <c r="AC33" s="236"/>
      <c r="AD33" s="236"/>
    </row>
    <row r="34" spans="1:30" ht="31.5" customHeight="1" x14ac:dyDescent="0.2">
      <c r="A34" s="260"/>
      <c r="B34" s="260"/>
      <c r="C34" s="260"/>
      <c r="D34" s="260"/>
      <c r="E34" s="260"/>
      <c r="F34" s="260"/>
      <c r="G34" s="260"/>
      <c r="Q34" s="236"/>
      <c r="R34" s="236"/>
      <c r="S34" s="236"/>
      <c r="T34" s="236"/>
      <c r="U34" s="236"/>
      <c r="V34" s="236"/>
      <c r="W34" s="236"/>
      <c r="X34" s="236"/>
      <c r="Y34" s="236">
        <v>1215.1600000000001</v>
      </c>
      <c r="Z34" s="236">
        <v>1215.92</v>
      </c>
      <c r="AA34" s="236"/>
      <c r="AB34" s="236"/>
      <c r="AC34" s="236"/>
      <c r="AD34" s="236"/>
    </row>
    <row r="35" spans="1:30" x14ac:dyDescent="0.25">
      <c r="Q35" s="236"/>
      <c r="R35" s="236"/>
      <c r="S35" s="236"/>
      <c r="T35" s="236"/>
      <c r="U35" s="236"/>
      <c r="V35" s="236"/>
      <c r="W35" s="236"/>
      <c r="X35" s="236"/>
      <c r="Y35" s="236">
        <v>1397.1</v>
      </c>
      <c r="Z35" s="236">
        <v>1397.42</v>
      </c>
      <c r="AA35" s="236"/>
      <c r="AB35" s="236"/>
      <c r="AC35" s="236"/>
      <c r="AD35" s="236"/>
    </row>
    <row r="36" spans="1:30" x14ac:dyDescent="0.25">
      <c r="Q36" s="236"/>
      <c r="R36" s="236"/>
      <c r="S36" s="236"/>
      <c r="T36" s="236"/>
      <c r="U36" s="236"/>
      <c r="V36" s="236"/>
      <c r="W36" s="236"/>
      <c r="X36" s="236"/>
      <c r="Y36" s="236">
        <v>1215.58</v>
      </c>
      <c r="Z36" s="236">
        <v>1216.22</v>
      </c>
      <c r="AA36" s="236"/>
      <c r="AB36" s="236"/>
      <c r="AC36" s="236"/>
      <c r="AD36" s="236"/>
    </row>
    <row r="37" spans="1:30" x14ac:dyDescent="0.25"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</row>
    <row r="38" spans="1:30" x14ac:dyDescent="0.25"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</row>
    <row r="39" spans="1:30" x14ac:dyDescent="0.25"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</row>
    <row r="40" spans="1:30" x14ac:dyDescent="0.25"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</row>
    <row r="41" spans="1:30" x14ac:dyDescent="0.25">
      <c r="Q41" s="236"/>
      <c r="R41" s="236"/>
      <c r="S41" s="236"/>
      <c r="T41" s="236"/>
      <c r="U41" s="236"/>
      <c r="V41" s="236"/>
      <c r="W41" s="236"/>
      <c r="X41" s="236"/>
      <c r="Y41" s="236">
        <v>675.21</v>
      </c>
      <c r="Z41" s="236">
        <v>675.21</v>
      </c>
      <c r="AA41" s="236"/>
      <c r="AB41" s="236"/>
      <c r="AC41" s="236"/>
      <c r="AD41" s="236"/>
    </row>
    <row r="42" spans="1:30" x14ac:dyDescent="0.25">
      <c r="Q42" s="236"/>
      <c r="R42" s="236"/>
      <c r="S42" s="236"/>
      <c r="T42" s="236"/>
      <c r="U42" s="236"/>
      <c r="V42" s="236"/>
      <c r="W42" s="236"/>
      <c r="X42" s="236"/>
      <c r="Y42" s="236">
        <v>659.84</v>
      </c>
      <c r="Z42" s="236">
        <v>659.84</v>
      </c>
      <c r="AA42" s="236"/>
      <c r="AB42" s="236"/>
      <c r="AC42" s="236"/>
      <c r="AD42" s="236"/>
    </row>
    <row r="43" spans="1:30" x14ac:dyDescent="0.25">
      <c r="Q43" s="236"/>
      <c r="R43" s="236"/>
      <c r="S43" s="236"/>
      <c r="T43" s="236"/>
      <c r="U43" s="236"/>
      <c r="V43" s="236"/>
      <c r="W43" s="236"/>
      <c r="X43" s="236"/>
      <c r="Y43" s="236">
        <v>672.75</v>
      </c>
      <c r="Z43" s="236">
        <v>672.75</v>
      </c>
      <c r="AA43" s="236"/>
      <c r="AB43" s="236"/>
      <c r="AC43" s="236"/>
      <c r="AD43" s="236"/>
    </row>
    <row r="44" spans="1:30" x14ac:dyDescent="0.25"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</row>
    <row r="45" spans="1:30" x14ac:dyDescent="0.25"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</row>
    <row r="46" spans="1:30" x14ac:dyDescent="0.25"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</row>
    <row r="47" spans="1:30" x14ac:dyDescent="0.25"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</row>
    <row r="48" spans="1:30" x14ac:dyDescent="0.25"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</row>
    <row r="49" spans="1:30" x14ac:dyDescent="0.25"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</row>
    <row r="50" spans="1:30" ht="23.25" customHeight="1" x14ac:dyDescent="0.25"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</row>
    <row r="51" spans="1:30" ht="33" customHeight="1" x14ac:dyDescent="0.25"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</row>
    <row r="52" spans="1:30" ht="50.25" customHeight="1" x14ac:dyDescent="0.2">
      <c r="A52" s="260"/>
      <c r="B52" s="260"/>
      <c r="C52" s="260"/>
      <c r="D52" s="260"/>
      <c r="E52" s="260"/>
      <c r="F52" s="260"/>
      <c r="G52" s="260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</row>
    <row r="53" spans="1:30" x14ac:dyDescent="0.25"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</row>
    <row r="54" spans="1:30" x14ac:dyDescent="0.25"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</row>
    <row r="55" spans="1:30" x14ac:dyDescent="0.25"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</row>
    <row r="56" spans="1:30" x14ac:dyDescent="0.25"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</row>
    <row r="57" spans="1:30" x14ac:dyDescent="0.25"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</row>
    <row r="58" spans="1:30" x14ac:dyDescent="0.25"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</row>
    <row r="59" spans="1:30" x14ac:dyDescent="0.25"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</row>
    <row r="60" spans="1:30" x14ac:dyDescent="0.25"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</row>
    <row r="61" spans="1:30" x14ac:dyDescent="0.25"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</row>
    <row r="62" spans="1:30" x14ac:dyDescent="0.25"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</row>
    <row r="63" spans="1:30" x14ac:dyDescent="0.25"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</row>
    <row r="64" spans="1:30" x14ac:dyDescent="0.25"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</row>
    <row r="65" spans="17:30" x14ac:dyDescent="0.25"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</row>
    <row r="66" spans="17:30" x14ac:dyDescent="0.25"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</row>
  </sheetData>
  <mergeCells count="17">
    <mergeCell ref="A52:G52"/>
    <mergeCell ref="A34:G34"/>
    <mergeCell ref="C10:C11"/>
    <mergeCell ref="A10:A11"/>
    <mergeCell ref="B10:B11"/>
    <mergeCell ref="E10:E11"/>
    <mergeCell ref="D10:D11"/>
    <mergeCell ref="A30:G30"/>
    <mergeCell ref="A31:G31"/>
    <mergeCell ref="A32:G32"/>
    <mergeCell ref="A33:G33"/>
    <mergeCell ref="A7:G7"/>
    <mergeCell ref="A8:G8"/>
    <mergeCell ref="F10:F11"/>
    <mergeCell ref="A13:G13"/>
    <mergeCell ref="G10:G11"/>
    <mergeCell ref="F9:G9"/>
  </mergeCells>
  <pageMargins left="0.11811023622047245" right="0.11811023622047245" top="0.55118110236220474" bottom="0.74803149606299213" header="0.11811023622047245" footer="0.11811023622047245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J9" sqref="J9"/>
    </sheetView>
  </sheetViews>
  <sheetFormatPr defaultRowHeight="15.75" x14ac:dyDescent="0.25"/>
  <cols>
    <col min="1" max="1" width="52.28515625" style="151" customWidth="1"/>
    <col min="2" max="2" width="15" style="151" customWidth="1"/>
    <col min="3" max="3" width="13.42578125" style="151" customWidth="1"/>
    <col min="4" max="4" width="15.85546875" style="151" customWidth="1"/>
    <col min="5" max="5" width="18.140625" style="151" customWidth="1"/>
    <col min="6" max="6" width="11.140625" style="151" customWidth="1"/>
    <col min="7" max="9" width="9.140625" style="151"/>
    <col min="10" max="10" width="24.28515625" style="151" customWidth="1"/>
    <col min="11" max="16384" width="9.140625" style="151"/>
  </cols>
  <sheetData>
    <row r="2" spans="1:10" ht="43.5" customHeight="1" x14ac:dyDescent="0.25">
      <c r="B2" s="168" t="s">
        <v>101</v>
      </c>
      <c r="C2" s="167"/>
    </row>
    <row r="3" spans="1:10" ht="36.75" customHeight="1" x14ac:dyDescent="0.25">
      <c r="B3" s="165" t="s">
        <v>92</v>
      </c>
      <c r="C3" s="153" t="s">
        <v>91</v>
      </c>
      <c r="D3" s="154" t="s">
        <v>94</v>
      </c>
      <c r="E3" s="152" t="s">
        <v>98</v>
      </c>
      <c r="F3" s="163" t="s">
        <v>93</v>
      </c>
    </row>
    <row r="4" spans="1:10" s="162" customFormat="1" ht="38.25" customHeight="1" x14ac:dyDescent="0.2">
      <c r="A4" s="164" t="s">
        <v>99</v>
      </c>
      <c r="B4" s="166">
        <v>499636</v>
      </c>
      <c r="C4" s="176" t="e">
        <f>#REF!-4681</f>
        <v>#REF!</v>
      </c>
      <c r="D4" s="176" t="e">
        <f>B4-C4</f>
        <v>#REF!</v>
      </c>
      <c r="E4" s="177">
        <v>42357</v>
      </c>
      <c r="F4" s="176" t="e">
        <f t="shared" ref="F4:F11" si="0">D4-E4</f>
        <v>#REF!</v>
      </c>
      <c r="G4" s="161"/>
      <c r="I4" s="161"/>
    </row>
    <row r="5" spans="1:10" s="162" customFormat="1" ht="24" customHeight="1" x14ac:dyDescent="0.2">
      <c r="A5" s="156" t="s">
        <v>37</v>
      </c>
      <c r="B5" s="166">
        <v>49691</v>
      </c>
      <c r="C5" s="176" t="e">
        <f>#REF!</f>
        <v>#REF!</v>
      </c>
      <c r="D5" s="176" t="e">
        <f t="shared" ref="D5:D13" si="1">B5-C5</f>
        <v>#REF!</v>
      </c>
      <c r="E5" s="177">
        <v>720</v>
      </c>
      <c r="F5" s="176" t="e">
        <f t="shared" si="0"/>
        <v>#REF!</v>
      </c>
      <c r="I5" s="161"/>
    </row>
    <row r="6" spans="1:10" s="162" customFormat="1" ht="41.25" customHeight="1" x14ac:dyDescent="0.2">
      <c r="A6" s="157" t="s">
        <v>100</v>
      </c>
      <c r="B6" s="166">
        <v>76956</v>
      </c>
      <c r="C6" s="176">
        <v>76956</v>
      </c>
      <c r="D6" s="176">
        <f t="shared" si="1"/>
        <v>0</v>
      </c>
      <c r="E6" s="177">
        <v>0</v>
      </c>
      <c r="F6" s="176">
        <f t="shared" si="0"/>
        <v>0</v>
      </c>
      <c r="I6" s="161"/>
    </row>
    <row r="7" spans="1:10" s="162" customFormat="1" ht="24" customHeight="1" x14ac:dyDescent="0.2">
      <c r="A7" s="143" t="s">
        <v>27</v>
      </c>
      <c r="B7" s="166">
        <v>626283</v>
      </c>
      <c r="C7" s="148" t="e">
        <f>SUM(C4:C6)</f>
        <v>#REF!</v>
      </c>
      <c r="D7" s="148" t="e">
        <f t="shared" si="1"/>
        <v>#REF!</v>
      </c>
      <c r="E7" s="149">
        <v>43077</v>
      </c>
      <c r="F7" s="148" t="e">
        <f t="shared" si="0"/>
        <v>#REF!</v>
      </c>
    </row>
    <row r="8" spans="1:10" s="162" customFormat="1" ht="24" customHeight="1" x14ac:dyDescent="0.2">
      <c r="A8" s="155" t="s">
        <v>28</v>
      </c>
      <c r="B8" s="166">
        <v>210507</v>
      </c>
      <c r="C8" s="146" t="e">
        <f>#REF!</f>
        <v>#REF!</v>
      </c>
      <c r="D8" s="146" t="e">
        <f t="shared" si="1"/>
        <v>#REF!</v>
      </c>
      <c r="E8" s="147">
        <v>9162</v>
      </c>
      <c r="F8" s="146" t="e">
        <f t="shared" si="0"/>
        <v>#REF!</v>
      </c>
      <c r="I8" s="161"/>
    </row>
    <row r="9" spans="1:10" s="162" customFormat="1" ht="36" customHeight="1" x14ac:dyDescent="0.2">
      <c r="A9" s="157" t="s">
        <v>38</v>
      </c>
      <c r="B9" s="166">
        <v>382</v>
      </c>
      <c r="C9" s="146" t="e">
        <f>#REF!</f>
        <v>#REF!</v>
      </c>
      <c r="D9" s="146" t="e">
        <f t="shared" si="1"/>
        <v>#REF!</v>
      </c>
      <c r="E9" s="147">
        <v>1</v>
      </c>
      <c r="F9" s="146" t="e">
        <f t="shared" si="0"/>
        <v>#REF!</v>
      </c>
      <c r="I9" s="161"/>
    </row>
    <row r="10" spans="1:10" s="162" customFormat="1" ht="24" customHeight="1" x14ac:dyDescent="0.2">
      <c r="A10" s="143" t="s">
        <v>29</v>
      </c>
      <c r="B10" s="166">
        <v>837172</v>
      </c>
      <c r="C10" s="148" t="e">
        <f>SUM(C7:C9)</f>
        <v>#REF!</v>
      </c>
      <c r="D10" s="148" t="e">
        <f t="shared" si="1"/>
        <v>#REF!</v>
      </c>
      <c r="E10" s="149">
        <v>52240</v>
      </c>
      <c r="F10" s="148" t="e">
        <f t="shared" si="0"/>
        <v>#REF!</v>
      </c>
    </row>
    <row r="11" spans="1:10" s="162" customFormat="1" ht="24" customHeight="1" x14ac:dyDescent="0.2">
      <c r="A11" s="155" t="s">
        <v>69</v>
      </c>
      <c r="B11" s="166">
        <v>95810</v>
      </c>
      <c r="C11" s="146" t="e">
        <f>#REF!</f>
        <v>#REF!</v>
      </c>
      <c r="D11" s="146" t="e">
        <f t="shared" si="1"/>
        <v>#REF!</v>
      </c>
      <c r="E11" s="147">
        <v>1831</v>
      </c>
      <c r="F11" s="146" t="e">
        <f t="shared" si="0"/>
        <v>#REF!</v>
      </c>
      <c r="I11" s="161"/>
    </row>
    <row r="12" spans="1:10" s="162" customFormat="1" ht="24" customHeight="1" x14ac:dyDescent="0.2">
      <c r="A12" s="155" t="s">
        <v>30</v>
      </c>
      <c r="B12" s="166">
        <v>199652</v>
      </c>
      <c r="C12" s="146" t="e">
        <f>#REF!</f>
        <v>#REF!</v>
      </c>
      <c r="D12" s="146" t="e">
        <f t="shared" si="1"/>
        <v>#REF!</v>
      </c>
      <c r="E12" s="147"/>
      <c r="F12" s="146"/>
      <c r="I12" s="161"/>
    </row>
    <row r="13" spans="1:10" s="162" customFormat="1" ht="24" customHeight="1" x14ac:dyDescent="0.2">
      <c r="A13" s="158" t="s">
        <v>31</v>
      </c>
      <c r="B13" s="166">
        <v>1132634</v>
      </c>
      <c r="C13" s="148" t="e">
        <f>SUM(C10:C12)</f>
        <v>#REF!</v>
      </c>
      <c r="D13" s="148" t="e">
        <f t="shared" si="1"/>
        <v>#REF!</v>
      </c>
      <c r="E13" s="150">
        <v>54071</v>
      </c>
      <c r="F13" s="144" t="e">
        <f>D13-E13</f>
        <v>#REF!</v>
      </c>
      <c r="I13" s="161"/>
      <c r="J13" s="161"/>
    </row>
    <row r="16" spans="1:10" x14ac:dyDescent="0.25">
      <c r="B16" s="172" t="s">
        <v>103</v>
      </c>
      <c r="C16" s="172" t="s">
        <v>104</v>
      </c>
    </row>
    <row r="17" spans="1:6" x14ac:dyDescent="0.25">
      <c r="A17" s="173" t="s">
        <v>95</v>
      </c>
      <c r="B17" s="173" t="e">
        <f>'u OŽUJKU'!B28-#REF!</f>
        <v>#REF!</v>
      </c>
      <c r="C17" s="173" t="e">
        <f>'u OŽUJKU'!E28-#REF!</f>
        <v>#REF!</v>
      </c>
    </row>
    <row r="18" spans="1:6" x14ac:dyDescent="0.25">
      <c r="A18" s="173" t="s">
        <v>96</v>
      </c>
      <c r="B18" s="173" t="e">
        <f>'u OŽUJKU'!B36-#REF!</f>
        <v>#REF!</v>
      </c>
      <c r="C18" s="173" t="e">
        <f>'u OŽUJKU'!E36-#REF!</f>
        <v>#REF!</v>
      </c>
    </row>
    <row r="19" spans="1:6" x14ac:dyDescent="0.25">
      <c r="A19" s="173" t="s">
        <v>102</v>
      </c>
      <c r="B19" s="173" t="e">
        <f>'u OŽUJKU'!B43-#REF!</f>
        <v>#REF!</v>
      </c>
      <c r="C19" s="173" t="e">
        <f>'u OŽUJKU'!E43-#REF!</f>
        <v>#REF!</v>
      </c>
    </row>
    <row r="20" spans="1:6" x14ac:dyDescent="0.25">
      <c r="A20" s="159" t="s">
        <v>97</v>
      </c>
      <c r="B20" s="170" t="e">
        <f>'u OŽUJKU'!B45-#REF!</f>
        <v>#REF!</v>
      </c>
      <c r="C20" s="159" t="e">
        <f>'u OŽUJKU'!E45-#REF!</f>
        <v>#REF!</v>
      </c>
    </row>
    <row r="22" spans="1:6" x14ac:dyDescent="0.25">
      <c r="B22" s="151">
        <v>54311</v>
      </c>
    </row>
    <row r="23" spans="1:6" x14ac:dyDescent="0.25">
      <c r="B23" s="175" t="e">
        <f>B22-B20</f>
        <v>#REF!</v>
      </c>
    </row>
    <row r="25" spans="1:6" x14ac:dyDescent="0.25">
      <c r="B25" s="171" t="s">
        <v>108</v>
      </c>
      <c r="C25" s="174" t="s">
        <v>110</v>
      </c>
      <c r="D25" s="171" t="s">
        <v>111</v>
      </c>
      <c r="E25" s="171" t="s">
        <v>112</v>
      </c>
    </row>
    <row r="26" spans="1:6" x14ac:dyDescent="0.25">
      <c r="A26" s="151" t="s">
        <v>105</v>
      </c>
      <c r="B26" s="173" t="e">
        <f>'u OŽUJKU'!B25-#REF!</f>
        <v>#REF!</v>
      </c>
      <c r="C26" s="173" t="e">
        <f>('u OŽUJKU'!B32+'u OŽUJKU'!B33)-(#REF!+#REF!)</f>
        <v>#REF!</v>
      </c>
      <c r="D26" s="173" t="e">
        <f>'u OŽUJKU'!E25-#REF!</f>
        <v>#REF!</v>
      </c>
      <c r="E26" s="173" t="e">
        <f>('u OŽUJKU'!E32+'u OŽUJKU'!E33)-(#REF!+#REF!)</f>
        <v>#REF!</v>
      </c>
    </row>
    <row r="27" spans="1:6" x14ac:dyDescent="0.25">
      <c r="A27" s="151" t="s">
        <v>107</v>
      </c>
      <c r="B27" s="173" t="e">
        <f>'u OŽUJKU'!B26-#REF!</f>
        <v>#REF!</v>
      </c>
      <c r="C27" s="173" t="e">
        <f>'u OŽUJKU'!B34-#REF!</f>
        <v>#REF!</v>
      </c>
      <c r="D27" s="173" t="e">
        <f>'u OŽUJKU'!E26-#REF!</f>
        <v>#REF!</v>
      </c>
      <c r="E27" s="173" t="e">
        <f>'u OŽUJKU'!E34-#REF!</f>
        <v>#REF!</v>
      </c>
    </row>
    <row r="28" spans="1:6" x14ac:dyDescent="0.25">
      <c r="A28" s="151" t="s">
        <v>106</v>
      </c>
      <c r="B28" s="173" t="e">
        <f>'u OŽUJKU'!B27-#REF!</f>
        <v>#REF!</v>
      </c>
      <c r="C28" s="173" t="e">
        <f>'u OŽUJKU'!B35-#REF!</f>
        <v>#REF!</v>
      </c>
      <c r="D28" s="173" t="e">
        <f>'u OŽUJKU'!E27-#REF!</f>
        <v>#REF!</v>
      </c>
      <c r="E28" s="173" t="e">
        <f>'u OŽUJKU'!E35-#REF!</f>
        <v>#REF!</v>
      </c>
    </row>
    <row r="29" spans="1:6" x14ac:dyDescent="0.25">
      <c r="A29" s="151" t="s">
        <v>109</v>
      </c>
      <c r="B29" s="173" t="e">
        <f>'u OŽUJKU'!B28-#REF!</f>
        <v>#REF!</v>
      </c>
      <c r="C29" s="173" t="e">
        <f>'u OŽUJKU'!B36-#REF!</f>
        <v>#REF!</v>
      </c>
      <c r="D29" s="173" t="e">
        <f>'u OŽUJKU'!E28-#REF!</f>
        <v>#REF!</v>
      </c>
      <c r="E29" s="173" t="e">
        <f>'u OŽUJKU'!E36-#REF!</f>
        <v>#REF!</v>
      </c>
    </row>
    <row r="31" spans="1:6" x14ac:dyDescent="0.25">
      <c r="A31" s="160"/>
      <c r="B31" s="160"/>
      <c r="C31" s="160"/>
      <c r="D31" s="160"/>
      <c r="E31" s="160"/>
      <c r="F31" s="160"/>
    </row>
    <row r="32" spans="1:6" x14ac:dyDescent="0.25">
      <c r="A32" s="160"/>
      <c r="B32" s="160"/>
      <c r="C32" s="160"/>
      <c r="D32" s="160"/>
      <c r="E32" s="160"/>
      <c r="F32" s="160"/>
    </row>
    <row r="33" spans="1:6" x14ac:dyDescent="0.25">
      <c r="A33" s="160"/>
      <c r="B33" s="160"/>
      <c r="C33" s="160"/>
      <c r="D33" s="160"/>
      <c r="E33" s="160"/>
      <c r="F33" s="160"/>
    </row>
    <row r="34" spans="1:6" x14ac:dyDescent="0.25">
      <c r="A34" s="160"/>
      <c r="B34" s="160"/>
      <c r="C34" s="160"/>
      <c r="D34" s="160"/>
      <c r="E34" s="160"/>
      <c r="F34" s="160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u OŽUJKU</vt:lpstr>
      <vt:lpstr>u OŽUJKU 2025.-prema svotama</vt:lpstr>
      <vt:lpstr>u OŽUJKU 2025.-svote bez MU</vt:lpstr>
      <vt:lpstr>DOM u OŽUJKU 2025.</vt:lpstr>
      <vt:lpstr>kontrola (2)</vt:lpstr>
      <vt:lpstr>'DOM u OŽUJKU 2025.'!Podrucje_ispisa</vt:lpstr>
      <vt:lpstr>'u OŽUJKU'!Podrucje_ispisa</vt:lpstr>
      <vt:lpstr>'u OŽUJKU 2025.-prema svotama'!Podrucje_ispisa</vt:lpstr>
      <vt:lpstr>'u OŽUJKU 2025.-svote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Tomislav Oštarić</cp:lastModifiedBy>
  <cp:lastPrinted>2025-03-18T09:09:28Z</cp:lastPrinted>
  <dcterms:created xsi:type="dcterms:W3CDTF">2012-01-05T13:22:43Z</dcterms:created>
  <dcterms:modified xsi:type="dcterms:W3CDTF">2025-03-18T09:09:48Z</dcterms:modified>
</cp:coreProperties>
</file>